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<sst xmlns="http://schemas.openxmlformats.org/spreadsheetml/2006/main" count="1421" uniqueCount="615">
  <si>
    <t>STATEMENT OF CAPITAL AND OPERATING EXPENDITURE FOR THE 3rd Quarter Ended 31 March 2020</t>
  </si>
  <si>
    <t>Main appropriation</t>
  </si>
  <si>
    <t>Adjusted Budget</t>
  </si>
  <si>
    <t>First Quarter 2019/20</t>
  </si>
  <si>
    <t>Second Quarter 2019/20</t>
  </si>
  <si>
    <t>Third Quarter 2019/20</t>
  </si>
  <si>
    <t>Fourth Quarter 2019/20</t>
  </si>
  <si>
    <t>Year to date: 31 March 2020</t>
  </si>
  <si>
    <t>Third Quarter 2018/19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</si>
  <si>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</si>
  <si>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</si>
  <si>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</si>
  <si>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</si>
  <si>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</si>
  <si>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</si>
  <si>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</si>
  <si>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</si>
  <si>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</si>
  <si>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</si>
  <si>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Q3 of 2018/19 to Q3 of 2019/20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</si>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</sst>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left" wrapText="1" indent="1"/>
      <protection/>
    </xf>
    <xf numFmtId="0" fontId="46" fillId="0" borderId="20" xfId="0" applyFont="1" applyBorder="1" applyAlignment="1" applyProtection="1">
      <alignment wrapText="1"/>
      <protection/>
    </xf>
    <xf numFmtId="0" fontId="46" fillId="0" borderId="20" xfId="0" applyFont="1" applyBorder="1" applyAlignment="1" applyProtection="1">
      <alignment horizontal="left" wrapText="1" indent="1"/>
      <protection/>
    </xf>
    <xf numFmtId="0" fontId="46" fillId="0" borderId="24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left"/>
      <protection/>
    </xf>
    <xf numFmtId="0" fontId="45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6" fillId="0" borderId="27" xfId="0" applyNumberFormat="1" applyFont="1" applyBorder="1" applyAlignment="1" applyProtection="1">
      <alignment horizontal="right" wrapText="1"/>
      <protection/>
    </xf>
    <xf numFmtId="182" fontId="46" fillId="0" borderId="28" xfId="0" applyNumberFormat="1" applyFont="1" applyBorder="1" applyAlignment="1" applyProtection="1">
      <alignment horizontal="right" wrapText="1"/>
      <protection/>
    </xf>
    <xf numFmtId="182" fontId="46" fillId="0" borderId="30" xfId="0" applyNumberFormat="1" applyFont="1" applyBorder="1" applyAlignment="1" applyProtection="1">
      <alignment horizontal="right"/>
      <protection/>
    </xf>
    <xf numFmtId="182" fontId="46" fillId="0" borderId="28" xfId="0" applyNumberFormat="1" applyFont="1" applyBorder="1" applyAlignment="1" applyProtection="1">
      <alignment horizontal="right"/>
      <protection/>
    </xf>
    <xf numFmtId="182" fontId="45" fillId="0" borderId="27" xfId="0" applyNumberFormat="1" applyFont="1" applyBorder="1" applyAlignment="1" applyProtection="1">
      <alignment horizontal="right"/>
      <protection/>
    </xf>
    <xf numFmtId="182" fontId="45" fillId="0" borderId="28" xfId="0" applyNumberFormat="1" applyFont="1" applyBorder="1" applyAlignment="1" applyProtection="1">
      <alignment horizontal="right"/>
      <protection/>
    </xf>
    <xf numFmtId="182" fontId="45" fillId="0" borderId="30" xfId="0" applyNumberFormat="1" applyFont="1" applyBorder="1" applyAlignment="1" applyProtection="1">
      <alignment horizontal="right"/>
      <protection/>
    </xf>
    <xf numFmtId="182" fontId="45" fillId="0" borderId="32" xfId="0" applyNumberFormat="1" applyFont="1" applyBorder="1" applyAlignment="1" applyProtection="1">
      <alignment horizontal="right"/>
      <protection/>
    </xf>
    <xf numFmtId="182" fontId="45" fillId="0" borderId="31" xfId="0" applyNumberFormat="1" applyFont="1" applyBorder="1" applyAlignment="1" applyProtection="1">
      <alignment horizontal="right"/>
      <protection/>
    </xf>
    <xf numFmtId="182" fontId="45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6" fillId="0" borderId="30" xfId="0" applyNumberFormat="1" applyFont="1" applyBorder="1" applyAlignment="1" applyProtection="1">
      <alignment horizontal="right" wrapText="1"/>
      <protection/>
    </xf>
    <xf numFmtId="183" fontId="45" fillId="0" borderId="30" xfId="0" applyNumberFormat="1" applyFont="1" applyBorder="1" applyAlignment="1" applyProtection="1">
      <alignment horizontal="right"/>
      <protection/>
    </xf>
    <xf numFmtId="183" fontId="45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6" fillId="0" borderId="27" xfId="0" applyNumberFormat="1" applyFont="1" applyBorder="1" applyAlignment="1" applyProtection="1">
      <alignment horizontal="right"/>
      <protection/>
    </xf>
    <xf numFmtId="182" fontId="46" fillId="0" borderId="30" xfId="0" applyNumberFormat="1" applyFont="1" applyBorder="1" applyAlignment="1" applyProtection="1">
      <alignment horizontal="right" wrapText="1"/>
      <protection/>
    </xf>
    <xf numFmtId="183" fontId="46" fillId="0" borderId="27" xfId="0" applyNumberFormat="1" applyFont="1" applyBorder="1" applyAlignment="1" applyProtection="1">
      <alignment horizontal="right" wrapText="1"/>
      <protection/>
    </xf>
    <xf numFmtId="183" fontId="46" fillId="0" borderId="29" xfId="0" applyNumberFormat="1" applyFont="1" applyBorder="1" applyAlignment="1" applyProtection="1">
      <alignment horizontal="right" wrapText="1"/>
      <protection/>
    </xf>
    <xf numFmtId="183" fontId="45" fillId="0" borderId="27" xfId="0" applyNumberFormat="1" applyFont="1" applyBorder="1" applyAlignment="1" applyProtection="1">
      <alignment horizontal="right"/>
      <protection/>
    </xf>
    <xf numFmtId="183" fontId="45" fillId="0" borderId="29" xfId="0" applyNumberFormat="1" applyFont="1" applyBorder="1" applyAlignment="1" applyProtection="1">
      <alignment horizontal="right"/>
      <protection/>
    </xf>
    <xf numFmtId="183" fontId="45" fillId="0" borderId="32" xfId="0" applyNumberFormat="1" applyFont="1" applyBorder="1" applyAlignment="1" applyProtection="1">
      <alignment horizontal="right"/>
      <protection/>
    </xf>
    <xf numFmtId="183" fontId="45" fillId="0" borderId="34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A3" sqref="A3:IV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3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3.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3.5">
      <c r="A9" s="29"/>
      <c r="B9" s="38" t="s">
        <v>21</v>
      </c>
      <c r="C9" s="39" t="s">
        <v>22</v>
      </c>
      <c r="D9" s="72">
        <v>35468396140</v>
      </c>
      <c r="E9" s="73">
        <v>8638190554</v>
      </c>
      <c r="F9" s="74">
        <f>$D9+$E9</f>
        <v>44106586694</v>
      </c>
      <c r="G9" s="72">
        <v>35702985632</v>
      </c>
      <c r="H9" s="73">
        <v>9785161058</v>
      </c>
      <c r="I9" s="75">
        <f>$G9+$H9</f>
        <v>45488146690</v>
      </c>
      <c r="J9" s="72">
        <v>4556830068</v>
      </c>
      <c r="K9" s="73">
        <v>4071160588</v>
      </c>
      <c r="L9" s="73">
        <f>$J9+$K9</f>
        <v>8627990656</v>
      </c>
      <c r="M9" s="100">
        <f>IF($F9=0,0,$L9/$F9)</f>
        <v>0.19561682965536983</v>
      </c>
      <c r="N9" s="111">
        <v>5125575110</v>
      </c>
      <c r="O9" s="112">
        <v>1735890631</v>
      </c>
      <c r="P9" s="113">
        <f>$N9+$O9</f>
        <v>6861465741</v>
      </c>
      <c r="Q9" s="100">
        <f>IF($F9=0,0,$P9/$F9)</f>
        <v>0.1555655573305425</v>
      </c>
      <c r="R9" s="111">
        <v>5752519066</v>
      </c>
      <c r="S9" s="113">
        <v>1843913839</v>
      </c>
      <c r="T9" s="113">
        <f>$R9+$S9</f>
        <v>7596432905</v>
      </c>
      <c r="U9" s="100">
        <f>IF($I9=0,0,$T9/$I9)</f>
        <v>0.1669980743944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15434924244</v>
      </c>
      <c r="AA9" s="73">
        <f>$K9+$O9+$S9</f>
        <v>7650965058</v>
      </c>
      <c r="AB9" s="73">
        <f>$Z9+$AA9</f>
        <v>23085889302</v>
      </c>
      <c r="AC9" s="100">
        <f>IF($I9=0,0,$AB9/$I9)</f>
        <v>0.5075143962080817</v>
      </c>
      <c r="AD9" s="72">
        <v>19813145002</v>
      </c>
      <c r="AE9" s="73">
        <v>5707960162</v>
      </c>
      <c r="AF9" s="73">
        <f>$AD9+$AE9</f>
        <v>25521105164</v>
      </c>
      <c r="AG9" s="73">
        <v>35553731501</v>
      </c>
      <c r="AH9" s="73">
        <v>35553731501</v>
      </c>
      <c r="AI9" s="73">
        <v>7463154585</v>
      </c>
      <c r="AJ9" s="100">
        <f>IF($AH9=0,0,$AI9/$AH9)</f>
        <v>0.20991199151037318</v>
      </c>
      <c r="AK9" s="100">
        <f>IF($AF9=0,0,(($T9/$AF9)-1))</f>
        <v>-0.7023470239166795</v>
      </c>
      <c r="AL9" s="12"/>
      <c r="AM9" s="12"/>
      <c r="AN9" s="12"/>
      <c r="AO9" s="12"/>
    </row>
    <row r="10" spans="1:41" s="13" customFormat="1" ht="13.5">
      <c r="A10" s="29"/>
      <c r="B10" s="38" t="s">
        <v>23</v>
      </c>
      <c r="C10" s="39" t="s">
        <v>24</v>
      </c>
      <c r="D10" s="72">
        <v>22129048303</v>
      </c>
      <c r="E10" s="73">
        <v>3423852063</v>
      </c>
      <c r="F10" s="75">
        <f aca="true" t="shared" si="0" ref="F10:F18">$D10+$E10</f>
        <v>25552900366</v>
      </c>
      <c r="G10" s="72">
        <v>20227550149</v>
      </c>
      <c r="H10" s="73">
        <v>3596714334</v>
      </c>
      <c r="I10" s="75">
        <f aca="true" t="shared" si="1" ref="I10:I18">$G10+$H10</f>
        <v>23824264483</v>
      </c>
      <c r="J10" s="72">
        <v>3949668008</v>
      </c>
      <c r="K10" s="73">
        <v>2496358170</v>
      </c>
      <c r="L10" s="73">
        <f aca="true" t="shared" si="2" ref="L10:L18">$J10+$K10</f>
        <v>6446026178</v>
      </c>
      <c r="M10" s="100">
        <f aca="true" t="shared" si="3" ref="M10:M18">IF($F10=0,0,$L10/$F10)</f>
        <v>0.25226201666629233</v>
      </c>
      <c r="N10" s="111">
        <v>3899410869</v>
      </c>
      <c r="O10" s="112">
        <v>362460347</v>
      </c>
      <c r="P10" s="113">
        <f aca="true" t="shared" si="4" ref="P10:P18">$N10+$O10</f>
        <v>4261871216</v>
      </c>
      <c r="Q10" s="100">
        <f aca="true" t="shared" si="5" ref="Q10:Q18">IF($F10=0,0,$P10/$F10)</f>
        <v>0.16678620254281315</v>
      </c>
      <c r="R10" s="111">
        <v>3687650954</v>
      </c>
      <c r="S10" s="113">
        <v>255782449</v>
      </c>
      <c r="T10" s="113">
        <f aca="true" t="shared" si="6" ref="T10:T18">$R10+$S10</f>
        <v>3943433403</v>
      </c>
      <c r="U10" s="100">
        <f aca="true" t="shared" si="7" ref="U10:U18">IF($I10=0,0,$T10/$I10)</f>
        <v>0.16552172705326829</v>
      </c>
      <c r="V10" s="111">
        <v>0</v>
      </c>
      <c r="W10" s="113">
        <v>0</v>
      </c>
      <c r="X10" s="113">
        <f aca="true" t="shared" si="8" ref="X10:X18">$V10+$W10</f>
        <v>0</v>
      </c>
      <c r="Y10" s="100">
        <f aca="true" t="shared" si="9" ref="Y10:Y18">IF($I10=0,0,$X10/$I10)</f>
        <v>0</v>
      </c>
      <c r="Z10" s="72">
        <f aca="true" t="shared" si="10" ref="Z10:Z18">$J10+$N10+$R10</f>
        <v>11536729831</v>
      </c>
      <c r="AA10" s="73">
        <f aca="true" t="shared" si="11" ref="AA10:AA18">$K10+$O10+$S10</f>
        <v>3114600966</v>
      </c>
      <c r="AB10" s="73">
        <f aca="true" t="shared" si="12" ref="AB10:AB18">$Z10+$AA10</f>
        <v>14651330797</v>
      </c>
      <c r="AC10" s="100">
        <f aca="true" t="shared" si="13" ref="AC10:AC18">IF($I10=0,0,$AB10/$I10)</f>
        <v>0.6149751572584571</v>
      </c>
      <c r="AD10" s="72">
        <v>10424068756</v>
      </c>
      <c r="AE10" s="73">
        <v>1207511552</v>
      </c>
      <c r="AF10" s="73">
        <f aca="true" t="shared" si="14" ref="AF10:AF18">$AD10+$AE10</f>
        <v>11631580308</v>
      </c>
      <c r="AG10" s="73">
        <v>22329525972</v>
      </c>
      <c r="AH10" s="73">
        <v>22329525972</v>
      </c>
      <c r="AI10" s="73">
        <v>4216221635</v>
      </c>
      <c r="AJ10" s="100">
        <f aca="true" t="shared" si="15" ref="AJ10:AJ18">IF($AH10=0,0,$AI10/$AH10)</f>
        <v>0.18881823287636784</v>
      </c>
      <c r="AK10" s="100">
        <f aca="true" t="shared" si="16" ref="AK10:AK18">IF($AF10=0,0,(($T10/$AF10)-1))</f>
        <v>-0.6609718285409787</v>
      </c>
      <c r="AL10" s="12"/>
      <c r="AM10" s="12"/>
      <c r="AN10" s="12"/>
      <c r="AO10" s="12"/>
    </row>
    <row r="11" spans="1:41" s="13" customFormat="1" ht="13.5">
      <c r="A11" s="29"/>
      <c r="B11" s="38" t="s">
        <v>25</v>
      </c>
      <c r="C11" s="39" t="s">
        <v>26</v>
      </c>
      <c r="D11" s="72">
        <v>146275494916</v>
      </c>
      <c r="E11" s="73">
        <v>21037219582</v>
      </c>
      <c r="F11" s="75">
        <f t="shared" si="0"/>
        <v>167312714498</v>
      </c>
      <c r="G11" s="72">
        <v>154809554664</v>
      </c>
      <c r="H11" s="73">
        <v>19879106428</v>
      </c>
      <c r="I11" s="75">
        <f t="shared" si="1"/>
        <v>174688661092</v>
      </c>
      <c r="J11" s="72">
        <v>35026993872</v>
      </c>
      <c r="K11" s="73">
        <v>1670707699</v>
      </c>
      <c r="L11" s="73">
        <f t="shared" si="2"/>
        <v>36697701571</v>
      </c>
      <c r="M11" s="100">
        <f t="shared" si="3"/>
        <v>0.2193360001426471</v>
      </c>
      <c r="N11" s="111">
        <v>35842451303</v>
      </c>
      <c r="O11" s="112">
        <v>2023493796</v>
      </c>
      <c r="P11" s="113">
        <f t="shared" si="4"/>
        <v>37865945099</v>
      </c>
      <c r="Q11" s="100">
        <f t="shared" si="5"/>
        <v>0.22631839554221467</v>
      </c>
      <c r="R11" s="111">
        <v>33738506458</v>
      </c>
      <c r="S11" s="113">
        <v>2069383335</v>
      </c>
      <c r="T11" s="113">
        <f t="shared" si="6"/>
        <v>35807889793</v>
      </c>
      <c r="U11" s="100">
        <f t="shared" si="7"/>
        <v>0.20498119093225936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104607951633</v>
      </c>
      <c r="AA11" s="73">
        <f t="shared" si="11"/>
        <v>5763584830</v>
      </c>
      <c r="AB11" s="73">
        <f t="shared" si="12"/>
        <v>110371536463</v>
      </c>
      <c r="AC11" s="100">
        <f t="shared" si="13"/>
        <v>0.6318185494871513</v>
      </c>
      <c r="AD11" s="72">
        <v>93597157660</v>
      </c>
      <c r="AE11" s="73">
        <v>-25567891186</v>
      </c>
      <c r="AF11" s="73">
        <f t="shared" si="14"/>
        <v>68029266474</v>
      </c>
      <c r="AG11" s="73">
        <v>153144337014</v>
      </c>
      <c r="AH11" s="73">
        <v>153144337014</v>
      </c>
      <c r="AI11" s="73">
        <v>2102942006</v>
      </c>
      <c r="AJ11" s="100">
        <f t="shared" si="15"/>
        <v>0.013731764732559163</v>
      </c>
      <c r="AK11" s="100">
        <f t="shared" si="16"/>
        <v>-0.47363992515360487</v>
      </c>
      <c r="AL11" s="12"/>
      <c r="AM11" s="12"/>
      <c r="AN11" s="12"/>
      <c r="AO11" s="12"/>
    </row>
    <row r="12" spans="1:41" s="13" customFormat="1" ht="13.5">
      <c r="A12" s="29"/>
      <c r="B12" s="38" t="s">
        <v>27</v>
      </c>
      <c r="C12" s="39" t="s">
        <v>28</v>
      </c>
      <c r="D12" s="72">
        <v>69600281048</v>
      </c>
      <c r="E12" s="73">
        <v>17176895375</v>
      </c>
      <c r="F12" s="75">
        <f t="shared" si="0"/>
        <v>86777176423</v>
      </c>
      <c r="G12" s="72">
        <v>69827077932</v>
      </c>
      <c r="H12" s="73">
        <v>16131845506</v>
      </c>
      <c r="I12" s="75">
        <f t="shared" si="1"/>
        <v>85958923438</v>
      </c>
      <c r="J12" s="72">
        <v>15754656217</v>
      </c>
      <c r="K12" s="73">
        <v>18042248066</v>
      </c>
      <c r="L12" s="73">
        <f t="shared" si="2"/>
        <v>33796904283</v>
      </c>
      <c r="M12" s="100">
        <f t="shared" si="3"/>
        <v>0.38946766507192143</v>
      </c>
      <c r="N12" s="111">
        <v>12409495481</v>
      </c>
      <c r="O12" s="112">
        <v>4923528979</v>
      </c>
      <c r="P12" s="113">
        <f t="shared" si="4"/>
        <v>17333024460</v>
      </c>
      <c r="Q12" s="100">
        <f t="shared" si="5"/>
        <v>0.19974174286922222</v>
      </c>
      <c r="R12" s="111">
        <v>13727117507</v>
      </c>
      <c r="S12" s="113">
        <v>2184817257</v>
      </c>
      <c r="T12" s="113">
        <f t="shared" si="6"/>
        <v>15911934764</v>
      </c>
      <c r="U12" s="100">
        <f t="shared" si="7"/>
        <v>0.18511091260323748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41891269205</v>
      </c>
      <c r="AA12" s="73">
        <f t="shared" si="11"/>
        <v>25150594302</v>
      </c>
      <c r="AB12" s="73">
        <f t="shared" si="12"/>
        <v>67041863507</v>
      </c>
      <c r="AC12" s="100">
        <f t="shared" si="13"/>
        <v>0.7799290733946384</v>
      </c>
      <c r="AD12" s="72">
        <v>39939883869</v>
      </c>
      <c r="AE12" s="73">
        <v>4955546771</v>
      </c>
      <c r="AF12" s="73">
        <f t="shared" si="14"/>
        <v>44895430640</v>
      </c>
      <c r="AG12" s="73">
        <v>81296031142</v>
      </c>
      <c r="AH12" s="73">
        <v>81296031142</v>
      </c>
      <c r="AI12" s="73">
        <v>13668371996</v>
      </c>
      <c r="AJ12" s="100">
        <f t="shared" si="15"/>
        <v>0.16813086449602216</v>
      </c>
      <c r="AK12" s="100">
        <f t="shared" si="16"/>
        <v>-0.6455778564283753</v>
      </c>
      <c r="AL12" s="12"/>
      <c r="AM12" s="12"/>
      <c r="AN12" s="12"/>
      <c r="AO12" s="12"/>
    </row>
    <row r="13" spans="1:41" s="13" customFormat="1" ht="13.5">
      <c r="A13" s="29"/>
      <c r="B13" s="38" t="s">
        <v>29</v>
      </c>
      <c r="C13" s="39" t="s">
        <v>30</v>
      </c>
      <c r="D13" s="72">
        <v>18426453595</v>
      </c>
      <c r="E13" s="73">
        <v>6796585019</v>
      </c>
      <c r="F13" s="75">
        <f t="shared" si="0"/>
        <v>25223038614</v>
      </c>
      <c r="G13" s="72">
        <v>18475725389</v>
      </c>
      <c r="H13" s="73">
        <v>6955184827</v>
      </c>
      <c r="I13" s="75">
        <f t="shared" si="1"/>
        <v>25430910216</v>
      </c>
      <c r="J13" s="72">
        <v>3110036400</v>
      </c>
      <c r="K13" s="73">
        <v>3272606995</v>
      </c>
      <c r="L13" s="73">
        <f t="shared" si="2"/>
        <v>6382643395</v>
      </c>
      <c r="M13" s="100">
        <f t="shared" si="3"/>
        <v>0.25304815540572206</v>
      </c>
      <c r="N13" s="111">
        <v>3651406629</v>
      </c>
      <c r="O13" s="112">
        <v>1281698422</v>
      </c>
      <c r="P13" s="113">
        <f t="shared" si="4"/>
        <v>4933105051</v>
      </c>
      <c r="Q13" s="100">
        <f t="shared" si="5"/>
        <v>0.19557933231176552</v>
      </c>
      <c r="R13" s="111">
        <v>3777866824</v>
      </c>
      <c r="S13" s="113">
        <v>1015766645</v>
      </c>
      <c r="T13" s="113">
        <f t="shared" si="6"/>
        <v>4793633469</v>
      </c>
      <c r="U13" s="100">
        <f t="shared" si="7"/>
        <v>0.1884963388366673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10539309853</v>
      </c>
      <c r="AA13" s="73">
        <f t="shared" si="11"/>
        <v>5570072062</v>
      </c>
      <c r="AB13" s="73">
        <f t="shared" si="12"/>
        <v>16109381915</v>
      </c>
      <c r="AC13" s="100">
        <f t="shared" si="13"/>
        <v>0.6334567570792135</v>
      </c>
      <c r="AD13" s="72">
        <v>9955902157</v>
      </c>
      <c r="AE13" s="73">
        <v>3296977148</v>
      </c>
      <c r="AF13" s="73">
        <f t="shared" si="14"/>
        <v>13252879305</v>
      </c>
      <c r="AG13" s="73">
        <v>20888205825</v>
      </c>
      <c r="AH13" s="73">
        <v>20888205825</v>
      </c>
      <c r="AI13" s="73">
        <v>5590666037</v>
      </c>
      <c r="AJ13" s="100">
        <f t="shared" si="15"/>
        <v>0.2676470197506779</v>
      </c>
      <c r="AK13" s="100">
        <f t="shared" si="16"/>
        <v>-0.6382949426551048</v>
      </c>
      <c r="AL13" s="12"/>
      <c r="AM13" s="12"/>
      <c r="AN13" s="12"/>
      <c r="AO13" s="12"/>
    </row>
    <row r="14" spans="1:41" s="13" customFormat="1" ht="13.5">
      <c r="A14" s="29"/>
      <c r="B14" s="38" t="s">
        <v>31</v>
      </c>
      <c r="C14" s="39" t="s">
        <v>32</v>
      </c>
      <c r="D14" s="72">
        <v>20872813455</v>
      </c>
      <c r="E14" s="73">
        <v>3924303543</v>
      </c>
      <c r="F14" s="75">
        <f t="shared" si="0"/>
        <v>24797116998</v>
      </c>
      <c r="G14" s="72">
        <v>21397727591</v>
      </c>
      <c r="H14" s="73">
        <v>4348881138</v>
      </c>
      <c r="I14" s="75">
        <f t="shared" si="1"/>
        <v>25746608729</v>
      </c>
      <c r="J14" s="72">
        <v>3706690392</v>
      </c>
      <c r="K14" s="73">
        <v>374759328</v>
      </c>
      <c r="L14" s="73">
        <f t="shared" si="2"/>
        <v>4081449720</v>
      </c>
      <c r="M14" s="100">
        <f t="shared" si="3"/>
        <v>0.16459371951703852</v>
      </c>
      <c r="N14" s="111">
        <v>4026850769</v>
      </c>
      <c r="O14" s="112">
        <v>610654672</v>
      </c>
      <c r="P14" s="113">
        <f t="shared" si="4"/>
        <v>4637505441</v>
      </c>
      <c r="Q14" s="100">
        <f t="shared" si="5"/>
        <v>0.1870179279863073</v>
      </c>
      <c r="R14" s="111">
        <v>4080766109</v>
      </c>
      <c r="S14" s="113">
        <v>615870645</v>
      </c>
      <c r="T14" s="113">
        <f t="shared" si="6"/>
        <v>4696636754</v>
      </c>
      <c r="U14" s="100">
        <f t="shared" si="7"/>
        <v>0.18241768473025682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11814307270</v>
      </c>
      <c r="AA14" s="73">
        <f t="shared" si="11"/>
        <v>1601284645</v>
      </c>
      <c r="AB14" s="73">
        <f t="shared" si="12"/>
        <v>13415591915</v>
      </c>
      <c r="AC14" s="100">
        <f t="shared" si="13"/>
        <v>0.5210624846249824</v>
      </c>
      <c r="AD14" s="72">
        <v>10321468322</v>
      </c>
      <c r="AE14" s="73">
        <v>1751163544</v>
      </c>
      <c r="AF14" s="73">
        <f t="shared" si="14"/>
        <v>12072631866</v>
      </c>
      <c r="AG14" s="73">
        <v>21978641840</v>
      </c>
      <c r="AH14" s="73">
        <v>21978641840</v>
      </c>
      <c r="AI14" s="73">
        <v>4501976568</v>
      </c>
      <c r="AJ14" s="100">
        <f t="shared" si="15"/>
        <v>0.20483415675879635</v>
      </c>
      <c r="AK14" s="100">
        <f t="shared" si="16"/>
        <v>-0.6109682788202067</v>
      </c>
      <c r="AL14" s="12"/>
      <c r="AM14" s="12"/>
      <c r="AN14" s="12"/>
      <c r="AO14" s="12"/>
    </row>
    <row r="15" spans="1:41" s="13" customFormat="1" ht="13.5">
      <c r="A15" s="29"/>
      <c r="B15" s="38" t="s">
        <v>33</v>
      </c>
      <c r="C15" s="39" t="s">
        <v>34</v>
      </c>
      <c r="D15" s="72">
        <v>19896326836</v>
      </c>
      <c r="E15" s="73">
        <v>3442942560</v>
      </c>
      <c r="F15" s="75">
        <f t="shared" si="0"/>
        <v>23339269396</v>
      </c>
      <c r="G15" s="72">
        <v>19847750002</v>
      </c>
      <c r="H15" s="73">
        <v>4491779809</v>
      </c>
      <c r="I15" s="75">
        <f t="shared" si="1"/>
        <v>24339529811</v>
      </c>
      <c r="J15" s="72">
        <v>2721327287</v>
      </c>
      <c r="K15" s="73">
        <v>-41122830</v>
      </c>
      <c r="L15" s="73">
        <f t="shared" si="2"/>
        <v>2680204457</v>
      </c>
      <c r="M15" s="100">
        <f t="shared" si="3"/>
        <v>0.11483669053750872</v>
      </c>
      <c r="N15" s="111">
        <v>3555711316</v>
      </c>
      <c r="O15" s="112">
        <v>408972857</v>
      </c>
      <c r="P15" s="113">
        <f t="shared" si="4"/>
        <v>3964684173</v>
      </c>
      <c r="Q15" s="100">
        <f t="shared" si="5"/>
        <v>0.1698718201384439</v>
      </c>
      <c r="R15" s="111">
        <v>3802284898</v>
      </c>
      <c r="S15" s="113">
        <v>608606632</v>
      </c>
      <c r="T15" s="113">
        <f t="shared" si="6"/>
        <v>4410891530</v>
      </c>
      <c r="U15" s="100">
        <f t="shared" si="7"/>
        <v>0.18122336644344472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10079323501</v>
      </c>
      <c r="AA15" s="73">
        <f t="shared" si="11"/>
        <v>976456659</v>
      </c>
      <c r="AB15" s="73">
        <f t="shared" si="12"/>
        <v>11055780160</v>
      </c>
      <c r="AC15" s="100">
        <f t="shared" si="13"/>
        <v>0.45423145992752306</v>
      </c>
      <c r="AD15" s="72">
        <v>9312674802</v>
      </c>
      <c r="AE15" s="73">
        <v>1371569741</v>
      </c>
      <c r="AF15" s="73">
        <f t="shared" si="14"/>
        <v>10684244543</v>
      </c>
      <c r="AG15" s="73">
        <v>24497423217</v>
      </c>
      <c r="AH15" s="73">
        <v>24497423217</v>
      </c>
      <c r="AI15" s="73">
        <v>3889236000</v>
      </c>
      <c r="AJ15" s="100">
        <f t="shared" si="15"/>
        <v>0.15876102419217147</v>
      </c>
      <c r="AK15" s="100">
        <f t="shared" si="16"/>
        <v>-0.587159250029532</v>
      </c>
      <c r="AL15" s="12"/>
      <c r="AM15" s="12"/>
      <c r="AN15" s="12"/>
      <c r="AO15" s="12"/>
    </row>
    <row r="16" spans="1:41" s="13" customFormat="1" ht="13.5">
      <c r="A16" s="29"/>
      <c r="B16" s="38" t="s">
        <v>35</v>
      </c>
      <c r="C16" s="39" t="s">
        <v>36</v>
      </c>
      <c r="D16" s="72">
        <v>7717568072</v>
      </c>
      <c r="E16" s="73">
        <v>1330698530</v>
      </c>
      <c r="F16" s="75">
        <f t="shared" si="0"/>
        <v>9048266602</v>
      </c>
      <c r="G16" s="72">
        <v>7603014784</v>
      </c>
      <c r="H16" s="73">
        <v>1188887015</v>
      </c>
      <c r="I16" s="75">
        <f t="shared" si="1"/>
        <v>8791901799</v>
      </c>
      <c r="J16" s="72">
        <v>1024807859</v>
      </c>
      <c r="K16" s="73">
        <v>124120786</v>
      </c>
      <c r="L16" s="73">
        <f t="shared" si="2"/>
        <v>1148928645</v>
      </c>
      <c r="M16" s="100">
        <f t="shared" si="3"/>
        <v>0.12697776220984078</v>
      </c>
      <c r="N16" s="111">
        <v>1687673012</v>
      </c>
      <c r="O16" s="112">
        <v>357087299</v>
      </c>
      <c r="P16" s="113">
        <f t="shared" si="4"/>
        <v>2044760311</v>
      </c>
      <c r="Q16" s="100">
        <f t="shared" si="5"/>
        <v>0.22598364979078234</v>
      </c>
      <c r="R16" s="111">
        <v>1735738967</v>
      </c>
      <c r="S16" s="113">
        <v>153704950</v>
      </c>
      <c r="T16" s="113">
        <f t="shared" si="6"/>
        <v>1889443917</v>
      </c>
      <c r="U16" s="100">
        <f t="shared" si="7"/>
        <v>0.21490730449410927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4448219838</v>
      </c>
      <c r="AA16" s="73">
        <f t="shared" si="11"/>
        <v>634913035</v>
      </c>
      <c r="AB16" s="73">
        <f t="shared" si="12"/>
        <v>5083132873</v>
      </c>
      <c r="AC16" s="100">
        <f t="shared" si="13"/>
        <v>0.5781607880991302</v>
      </c>
      <c r="AD16" s="72">
        <v>4120341020</v>
      </c>
      <c r="AE16" s="73">
        <v>1510027909</v>
      </c>
      <c r="AF16" s="73">
        <f t="shared" si="14"/>
        <v>5630368929</v>
      </c>
      <c r="AG16" s="73">
        <v>8640235362</v>
      </c>
      <c r="AH16" s="73">
        <v>8640235362</v>
      </c>
      <c r="AI16" s="73">
        <v>1351850546</v>
      </c>
      <c r="AJ16" s="100">
        <f t="shared" si="15"/>
        <v>0.15645992144444085</v>
      </c>
      <c r="AK16" s="100">
        <f t="shared" si="16"/>
        <v>-0.6644191631443268</v>
      </c>
      <c r="AL16" s="12"/>
      <c r="AM16" s="12"/>
      <c r="AN16" s="12"/>
      <c r="AO16" s="12"/>
    </row>
    <row r="17" spans="1:41" s="13" customFormat="1" ht="13.5">
      <c r="A17" s="29"/>
      <c r="B17" s="40" t="s">
        <v>37</v>
      </c>
      <c r="C17" s="39" t="s">
        <v>38</v>
      </c>
      <c r="D17" s="72">
        <v>62950997391</v>
      </c>
      <c r="E17" s="73">
        <v>12592579461</v>
      </c>
      <c r="F17" s="75">
        <f t="shared" si="0"/>
        <v>75543576852</v>
      </c>
      <c r="G17" s="72">
        <v>63488448469</v>
      </c>
      <c r="H17" s="73">
        <v>12047676340</v>
      </c>
      <c r="I17" s="75">
        <f t="shared" si="1"/>
        <v>75536124809</v>
      </c>
      <c r="J17" s="72">
        <v>12767945780</v>
      </c>
      <c r="K17" s="73">
        <v>364341100</v>
      </c>
      <c r="L17" s="73">
        <f t="shared" si="2"/>
        <v>13132286880</v>
      </c>
      <c r="M17" s="100">
        <f t="shared" si="3"/>
        <v>0.17383723973949383</v>
      </c>
      <c r="N17" s="111">
        <v>14780518935</v>
      </c>
      <c r="O17" s="112">
        <v>819241770</v>
      </c>
      <c r="P17" s="113">
        <f t="shared" si="4"/>
        <v>15599760705</v>
      </c>
      <c r="Q17" s="100">
        <f t="shared" si="5"/>
        <v>0.20650015997471266</v>
      </c>
      <c r="R17" s="111">
        <v>13707182523</v>
      </c>
      <c r="S17" s="113">
        <v>902418782</v>
      </c>
      <c r="T17" s="113">
        <f t="shared" si="6"/>
        <v>14609601305</v>
      </c>
      <c r="U17" s="100">
        <f t="shared" si="7"/>
        <v>0.193412110323924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f t="shared" si="10"/>
        <v>41255647238</v>
      </c>
      <c r="AA17" s="73">
        <f t="shared" si="11"/>
        <v>2086001652</v>
      </c>
      <c r="AB17" s="73">
        <f t="shared" si="12"/>
        <v>43341648890</v>
      </c>
      <c r="AC17" s="100">
        <f t="shared" si="13"/>
        <v>0.5737870323582699</v>
      </c>
      <c r="AD17" s="72">
        <v>36909264254</v>
      </c>
      <c r="AE17" s="73">
        <v>2248463744</v>
      </c>
      <c r="AF17" s="73">
        <f t="shared" si="14"/>
        <v>39157727998</v>
      </c>
      <c r="AG17" s="73">
        <v>70523109455</v>
      </c>
      <c r="AH17" s="73">
        <v>70523109455</v>
      </c>
      <c r="AI17" s="73">
        <v>13166956580</v>
      </c>
      <c r="AJ17" s="100">
        <f t="shared" si="15"/>
        <v>0.18670414112131126</v>
      </c>
      <c r="AK17" s="100">
        <f t="shared" si="16"/>
        <v>-0.6269037543305324</v>
      </c>
      <c r="AL17" s="12"/>
      <c r="AM17" s="12"/>
      <c r="AN17" s="12"/>
      <c r="AO17" s="12"/>
    </row>
    <row r="18" spans="1:41" s="13" customFormat="1" ht="13.5">
      <c r="A18" s="41"/>
      <c r="B18" s="42" t="s">
        <v>612</v>
      </c>
      <c r="C18" s="41"/>
      <c r="D18" s="76">
        <f>SUM(D9:D17)</f>
        <v>403337379756</v>
      </c>
      <c r="E18" s="77">
        <f>SUM(E9:E17)</f>
        <v>78363266687</v>
      </c>
      <c r="F18" s="78">
        <f t="shared" si="0"/>
        <v>481700646443</v>
      </c>
      <c r="G18" s="76">
        <f>SUM(G9:G17)</f>
        <v>411379834612</v>
      </c>
      <c r="H18" s="77">
        <f>SUM(H9:H17)</f>
        <v>78425236455</v>
      </c>
      <c r="I18" s="78">
        <f t="shared" si="1"/>
        <v>489805071067</v>
      </c>
      <c r="J18" s="76">
        <f>SUM(J9:J17)</f>
        <v>82618955883</v>
      </c>
      <c r="K18" s="77">
        <f>SUM(K9:K17)</f>
        <v>30375179902</v>
      </c>
      <c r="L18" s="77">
        <f t="shared" si="2"/>
        <v>112994135785</v>
      </c>
      <c r="M18" s="101">
        <f t="shared" si="3"/>
        <v>0.23457335301369722</v>
      </c>
      <c r="N18" s="114">
        <f>SUM(N9:N17)</f>
        <v>84979093424</v>
      </c>
      <c r="O18" s="115">
        <f>SUM(O9:O17)</f>
        <v>12523028773</v>
      </c>
      <c r="P18" s="116">
        <f t="shared" si="4"/>
        <v>97502122197</v>
      </c>
      <c r="Q18" s="101">
        <f t="shared" si="5"/>
        <v>0.20241227184763078</v>
      </c>
      <c r="R18" s="114">
        <f>SUM(R9:R17)</f>
        <v>84009633306</v>
      </c>
      <c r="S18" s="116">
        <f>SUM(S9:S17)</f>
        <v>9650264534</v>
      </c>
      <c r="T18" s="116">
        <f t="shared" si="6"/>
        <v>93659897840</v>
      </c>
      <c r="U18" s="101">
        <f t="shared" si="7"/>
        <v>0.19121871816469688</v>
      </c>
      <c r="V18" s="114">
        <f>SUM(V9:V17)</f>
        <v>0</v>
      </c>
      <c r="W18" s="116">
        <f>SUM(W9:W17)</f>
        <v>0</v>
      </c>
      <c r="X18" s="116">
        <f t="shared" si="8"/>
        <v>0</v>
      </c>
      <c r="Y18" s="101">
        <f t="shared" si="9"/>
        <v>0</v>
      </c>
      <c r="Z18" s="76">
        <f t="shared" si="10"/>
        <v>251607682613</v>
      </c>
      <c r="AA18" s="77">
        <f t="shared" si="11"/>
        <v>52548473209</v>
      </c>
      <c r="AB18" s="77">
        <f t="shared" si="12"/>
        <v>304156155822</v>
      </c>
      <c r="AC18" s="101">
        <f t="shared" si="13"/>
        <v>0.6209738808122605</v>
      </c>
      <c r="AD18" s="76">
        <f>SUM(AD9:AD17)</f>
        <v>234393905842</v>
      </c>
      <c r="AE18" s="77">
        <f>SUM(AE9:AE17)</f>
        <v>-3518670615</v>
      </c>
      <c r="AF18" s="77">
        <f t="shared" si="14"/>
        <v>230875235227</v>
      </c>
      <c r="AG18" s="77">
        <f>SUM(AG9:AG17)</f>
        <v>438851241328</v>
      </c>
      <c r="AH18" s="77">
        <f>SUM(AH9:AH17)</f>
        <v>438851241328</v>
      </c>
      <c r="AI18" s="77">
        <f>SUM(AI9:AI17)</f>
        <v>55951375953</v>
      </c>
      <c r="AJ18" s="101">
        <f t="shared" si="15"/>
        <v>0.1274950841740507</v>
      </c>
      <c r="AK18" s="101">
        <f t="shared" si="16"/>
        <v>-0.5943267897576274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3.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447</v>
      </c>
      <c r="C9" s="64" t="s">
        <v>448</v>
      </c>
      <c r="D9" s="85">
        <v>209915944</v>
      </c>
      <c r="E9" s="86">
        <v>120350939</v>
      </c>
      <c r="F9" s="87">
        <f>$D9+$E9</f>
        <v>330266883</v>
      </c>
      <c r="G9" s="85">
        <v>192220876</v>
      </c>
      <c r="H9" s="86">
        <v>103555567</v>
      </c>
      <c r="I9" s="87">
        <f>$G9+$H9</f>
        <v>295776443</v>
      </c>
      <c r="J9" s="85">
        <v>0</v>
      </c>
      <c r="K9" s="86">
        <v>0</v>
      </c>
      <c r="L9" s="88">
        <f>$J9+$K9</f>
        <v>0</v>
      </c>
      <c r="M9" s="105">
        <f>IF($F9=0,0,$L9/$F9)</f>
        <v>0</v>
      </c>
      <c r="N9" s="85">
        <v>93270013</v>
      </c>
      <c r="O9" s="86">
        <v>52573257</v>
      </c>
      <c r="P9" s="88">
        <f>$N9+$O9</f>
        <v>145843270</v>
      </c>
      <c r="Q9" s="105">
        <f>IF($F9=0,0,$P9/$F9)</f>
        <v>0.4415921713834081</v>
      </c>
      <c r="R9" s="85">
        <v>109923518</v>
      </c>
      <c r="S9" s="86">
        <v>4503672</v>
      </c>
      <c r="T9" s="88">
        <f>$R9+$S9</f>
        <v>114427190</v>
      </c>
      <c r="U9" s="105">
        <f>IF($I9=0,0,$T9/$I9)</f>
        <v>0.38687053248523917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203193531</v>
      </c>
      <c r="AA9" s="88">
        <f>$K9+$O9+$S9</f>
        <v>57076929</v>
      </c>
      <c r="AB9" s="88">
        <f>$Z9+$AA9</f>
        <v>260270460</v>
      </c>
      <c r="AC9" s="105">
        <f>IF($I9=0,0,$AB9/$I9)</f>
        <v>0.8799566908038041</v>
      </c>
      <c r="AD9" s="85">
        <v>56625503</v>
      </c>
      <c r="AE9" s="86">
        <v>-10737645</v>
      </c>
      <c r="AF9" s="88">
        <f>$AD9+$AE9</f>
        <v>45887858</v>
      </c>
      <c r="AG9" s="86">
        <v>299332257</v>
      </c>
      <c r="AH9" s="86">
        <v>299332257</v>
      </c>
      <c r="AI9" s="126">
        <v>-2322299</v>
      </c>
      <c r="AJ9" s="127">
        <f>IF($AH9=0,0,$AI9/$AH9)</f>
        <v>-0.007758265090688172</v>
      </c>
      <c r="AK9" s="128">
        <f>IF($AF9=0,0,(($T9/$AF9)-1))</f>
        <v>1.4936267454453858</v>
      </c>
    </row>
    <row r="10" spans="1:37" ht="13.5">
      <c r="A10" s="62" t="s">
        <v>97</v>
      </c>
      <c r="B10" s="63" t="s">
        <v>449</v>
      </c>
      <c r="C10" s="64" t="s">
        <v>450</v>
      </c>
      <c r="D10" s="85">
        <v>418034368</v>
      </c>
      <c r="E10" s="86">
        <v>180997928</v>
      </c>
      <c r="F10" s="87">
        <f aca="true" t="shared" si="0" ref="F10:F45">$D10+$E10</f>
        <v>599032296</v>
      </c>
      <c r="G10" s="85">
        <v>439879207</v>
      </c>
      <c r="H10" s="86">
        <v>173220765</v>
      </c>
      <c r="I10" s="87">
        <f aca="true" t="shared" si="1" ref="I10:I45">$G10+$H10</f>
        <v>613099972</v>
      </c>
      <c r="J10" s="85">
        <v>101122624</v>
      </c>
      <c r="K10" s="86">
        <v>44200854</v>
      </c>
      <c r="L10" s="88">
        <f aca="true" t="shared" si="2" ref="L10:L45">$J10+$K10</f>
        <v>145323478</v>
      </c>
      <c r="M10" s="105">
        <f aca="true" t="shared" si="3" ref="M10:M45">IF($F10=0,0,$L10/$F10)</f>
        <v>0.24259706692007804</v>
      </c>
      <c r="N10" s="85">
        <v>109183166</v>
      </c>
      <c r="O10" s="86">
        <v>38833940</v>
      </c>
      <c r="P10" s="88">
        <f aca="true" t="shared" si="4" ref="P10:P45">$N10+$O10</f>
        <v>148017106</v>
      </c>
      <c r="Q10" s="105">
        <f aca="true" t="shared" si="5" ref="Q10:Q45">IF($F10=0,0,$P10/$F10)</f>
        <v>0.24709369926859504</v>
      </c>
      <c r="R10" s="85">
        <v>93975418</v>
      </c>
      <c r="S10" s="86">
        <v>23575997</v>
      </c>
      <c r="T10" s="88">
        <f aca="true" t="shared" si="6" ref="T10:T45">$R10+$S10</f>
        <v>117551415</v>
      </c>
      <c r="U10" s="105">
        <f aca="true" t="shared" si="7" ref="U10:U45">IF($I10=0,0,$T10/$I10)</f>
        <v>0.19173286636522632</v>
      </c>
      <c r="V10" s="85">
        <v>0</v>
      </c>
      <c r="W10" s="86">
        <v>0</v>
      </c>
      <c r="X10" s="88">
        <f aca="true" t="shared" si="8" ref="X10:X45">$V10+$W10</f>
        <v>0</v>
      </c>
      <c r="Y10" s="105">
        <f aca="true" t="shared" si="9" ref="Y10:Y45">IF($I10=0,0,$X10/$I10)</f>
        <v>0</v>
      </c>
      <c r="Z10" s="125">
        <f aca="true" t="shared" si="10" ref="Z10:Z45">$J10+$N10+$R10</f>
        <v>304281208</v>
      </c>
      <c r="AA10" s="88">
        <f aca="true" t="shared" si="11" ref="AA10:AA45">$K10+$O10+$S10</f>
        <v>106610791</v>
      </c>
      <c r="AB10" s="88">
        <f aca="true" t="shared" si="12" ref="AB10:AB45">$Z10+$AA10</f>
        <v>410891999</v>
      </c>
      <c r="AC10" s="105">
        <f aca="true" t="shared" si="13" ref="AC10:AC45">IF($I10=0,0,$AB10/$I10)</f>
        <v>0.6701876003347786</v>
      </c>
      <c r="AD10" s="85">
        <v>195477477</v>
      </c>
      <c r="AE10" s="86">
        <v>71612521</v>
      </c>
      <c r="AF10" s="88">
        <f aca="true" t="shared" si="14" ref="AF10:AF45">$AD10+$AE10</f>
        <v>267089998</v>
      </c>
      <c r="AG10" s="86">
        <v>481683232</v>
      </c>
      <c r="AH10" s="86">
        <v>481683232</v>
      </c>
      <c r="AI10" s="126">
        <v>80292123</v>
      </c>
      <c r="AJ10" s="127">
        <f aca="true" t="shared" si="15" ref="AJ10:AJ45">IF($AH10=0,0,$AI10/$AH10)</f>
        <v>0.16669071635858812</v>
      </c>
      <c r="AK10" s="128">
        <f aca="true" t="shared" si="16" ref="AK10:AK45">IF($AF10=0,0,(($T10/$AF10)-1))</f>
        <v>-0.5598808795528165</v>
      </c>
    </row>
    <row r="11" spans="1:37" ht="13.5">
      <c r="A11" s="62" t="s">
        <v>97</v>
      </c>
      <c r="B11" s="63" t="s">
        <v>451</v>
      </c>
      <c r="C11" s="64" t="s">
        <v>452</v>
      </c>
      <c r="D11" s="85">
        <v>528541576</v>
      </c>
      <c r="E11" s="86">
        <v>130487509</v>
      </c>
      <c r="F11" s="87">
        <f t="shared" si="0"/>
        <v>659029085</v>
      </c>
      <c r="G11" s="85">
        <v>512282614</v>
      </c>
      <c r="H11" s="86">
        <v>90305772</v>
      </c>
      <c r="I11" s="87">
        <f t="shared" si="1"/>
        <v>602588386</v>
      </c>
      <c r="J11" s="85">
        <v>89907764</v>
      </c>
      <c r="K11" s="86">
        <v>7529328</v>
      </c>
      <c r="L11" s="88">
        <f t="shared" si="2"/>
        <v>97437092</v>
      </c>
      <c r="M11" s="105">
        <f t="shared" si="3"/>
        <v>0.1478494564469791</v>
      </c>
      <c r="N11" s="85">
        <v>121682751</v>
      </c>
      <c r="O11" s="86">
        <v>11979100</v>
      </c>
      <c r="P11" s="88">
        <f t="shared" si="4"/>
        <v>133661851</v>
      </c>
      <c r="Q11" s="105">
        <f t="shared" si="5"/>
        <v>0.20281631576245227</v>
      </c>
      <c r="R11" s="85">
        <v>105211755</v>
      </c>
      <c r="S11" s="86">
        <v>10753008</v>
      </c>
      <c r="T11" s="88">
        <f t="shared" si="6"/>
        <v>115964763</v>
      </c>
      <c r="U11" s="105">
        <f t="shared" si="7"/>
        <v>0.19244440433008944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316802270</v>
      </c>
      <c r="AA11" s="88">
        <f t="shared" si="11"/>
        <v>30261436</v>
      </c>
      <c r="AB11" s="88">
        <f t="shared" si="12"/>
        <v>347063706</v>
      </c>
      <c r="AC11" s="105">
        <f t="shared" si="13"/>
        <v>0.5759548541979367</v>
      </c>
      <c r="AD11" s="85">
        <v>274645760</v>
      </c>
      <c r="AE11" s="86">
        <v>0</v>
      </c>
      <c r="AF11" s="88">
        <f t="shared" si="14"/>
        <v>274645760</v>
      </c>
      <c r="AG11" s="86">
        <v>493818823</v>
      </c>
      <c r="AH11" s="86">
        <v>493818823</v>
      </c>
      <c r="AI11" s="126">
        <v>96553541</v>
      </c>
      <c r="AJ11" s="127">
        <f t="shared" si="15"/>
        <v>0.1955242216435318</v>
      </c>
      <c r="AK11" s="128">
        <f t="shared" si="16"/>
        <v>-0.5777660539889637</v>
      </c>
    </row>
    <row r="12" spans="1:37" ht="13.5">
      <c r="A12" s="62" t="s">
        <v>112</v>
      </c>
      <c r="B12" s="63" t="s">
        <v>453</v>
      </c>
      <c r="C12" s="64" t="s">
        <v>454</v>
      </c>
      <c r="D12" s="85">
        <v>102081059</v>
      </c>
      <c r="E12" s="86">
        <v>1951000</v>
      </c>
      <c r="F12" s="87">
        <f t="shared" si="0"/>
        <v>104032059</v>
      </c>
      <c r="G12" s="85">
        <v>105365160</v>
      </c>
      <c r="H12" s="86">
        <v>2410600</v>
      </c>
      <c r="I12" s="87">
        <f t="shared" si="1"/>
        <v>107775760</v>
      </c>
      <c r="J12" s="85">
        <v>22262309</v>
      </c>
      <c r="K12" s="86">
        <v>196235</v>
      </c>
      <c r="L12" s="88">
        <f t="shared" si="2"/>
        <v>22458544</v>
      </c>
      <c r="M12" s="105">
        <f t="shared" si="3"/>
        <v>0.2158809910702623</v>
      </c>
      <c r="N12" s="85">
        <v>30422753</v>
      </c>
      <c r="O12" s="86">
        <v>231050</v>
      </c>
      <c r="P12" s="88">
        <f t="shared" si="4"/>
        <v>30653803</v>
      </c>
      <c r="Q12" s="105">
        <f t="shared" si="5"/>
        <v>0.29465727483102105</v>
      </c>
      <c r="R12" s="85">
        <v>27049392</v>
      </c>
      <c r="S12" s="86">
        <v>63187</v>
      </c>
      <c r="T12" s="88">
        <f t="shared" si="6"/>
        <v>27112579</v>
      </c>
      <c r="U12" s="105">
        <f t="shared" si="7"/>
        <v>0.2515647210467363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79734454</v>
      </c>
      <c r="AA12" s="88">
        <f t="shared" si="11"/>
        <v>490472</v>
      </c>
      <c r="AB12" s="88">
        <f t="shared" si="12"/>
        <v>80224926</v>
      </c>
      <c r="AC12" s="105">
        <f t="shared" si="13"/>
        <v>0.7443689193191493</v>
      </c>
      <c r="AD12" s="85">
        <v>53827831</v>
      </c>
      <c r="AE12" s="86">
        <v>107786</v>
      </c>
      <c r="AF12" s="88">
        <f t="shared" si="14"/>
        <v>53935617</v>
      </c>
      <c r="AG12" s="86">
        <v>100409044</v>
      </c>
      <c r="AH12" s="86">
        <v>100409044</v>
      </c>
      <c r="AI12" s="126">
        <v>10266815</v>
      </c>
      <c r="AJ12" s="127">
        <f t="shared" si="15"/>
        <v>0.10224990290715247</v>
      </c>
      <c r="AK12" s="128">
        <f t="shared" si="16"/>
        <v>-0.4973158645798008</v>
      </c>
    </row>
    <row r="13" spans="1:37" ht="13.5">
      <c r="A13" s="65"/>
      <c r="B13" s="66" t="s">
        <v>455</v>
      </c>
      <c r="C13" s="67"/>
      <c r="D13" s="89">
        <f>SUM(D9:D12)</f>
        <v>1258572947</v>
      </c>
      <c r="E13" s="90">
        <f>SUM(E9:E12)</f>
        <v>433787376</v>
      </c>
      <c r="F13" s="91">
        <f t="shared" si="0"/>
        <v>1692360323</v>
      </c>
      <c r="G13" s="89">
        <f>SUM(G9:G12)</f>
        <v>1249747857</v>
      </c>
      <c r="H13" s="90">
        <f>SUM(H9:H12)</f>
        <v>369492704</v>
      </c>
      <c r="I13" s="91">
        <f t="shared" si="1"/>
        <v>1619240561</v>
      </c>
      <c r="J13" s="89">
        <f>SUM(J9:J12)</f>
        <v>213292697</v>
      </c>
      <c r="K13" s="90">
        <f>SUM(K9:K12)</f>
        <v>51926417</v>
      </c>
      <c r="L13" s="90">
        <f t="shared" si="2"/>
        <v>265219114</v>
      </c>
      <c r="M13" s="106">
        <f t="shared" si="3"/>
        <v>0.1567155117001641</v>
      </c>
      <c r="N13" s="89">
        <f>SUM(N9:N12)</f>
        <v>354558683</v>
      </c>
      <c r="O13" s="90">
        <f>SUM(O9:O12)</f>
        <v>103617347</v>
      </c>
      <c r="P13" s="90">
        <f t="shared" si="4"/>
        <v>458176030</v>
      </c>
      <c r="Q13" s="106">
        <f t="shared" si="5"/>
        <v>0.27073196161193624</v>
      </c>
      <c r="R13" s="89">
        <f>SUM(R9:R12)</f>
        <v>336160083</v>
      </c>
      <c r="S13" s="90">
        <f>SUM(S9:S12)</f>
        <v>38895864</v>
      </c>
      <c r="T13" s="90">
        <f t="shared" si="6"/>
        <v>375055947</v>
      </c>
      <c r="U13" s="106">
        <f t="shared" si="7"/>
        <v>0.2316245998484471</v>
      </c>
      <c r="V13" s="89">
        <f>SUM(V9:V12)</f>
        <v>0</v>
      </c>
      <c r="W13" s="90">
        <f>SUM(W9:W12)</f>
        <v>0</v>
      </c>
      <c r="X13" s="90">
        <f t="shared" si="8"/>
        <v>0</v>
      </c>
      <c r="Y13" s="106">
        <f t="shared" si="9"/>
        <v>0</v>
      </c>
      <c r="Z13" s="89">
        <f t="shared" si="10"/>
        <v>904011463</v>
      </c>
      <c r="AA13" s="90">
        <f t="shared" si="11"/>
        <v>194439628</v>
      </c>
      <c r="AB13" s="90">
        <f t="shared" si="12"/>
        <v>1098451091</v>
      </c>
      <c r="AC13" s="106">
        <f t="shared" si="13"/>
        <v>0.6783742437390685</v>
      </c>
      <c r="AD13" s="89">
        <f>SUM(AD9:AD12)</f>
        <v>580576571</v>
      </c>
      <c r="AE13" s="90">
        <f>SUM(AE9:AE12)</f>
        <v>60982662</v>
      </c>
      <c r="AF13" s="90">
        <f t="shared" si="14"/>
        <v>641559233</v>
      </c>
      <c r="AG13" s="90">
        <f>SUM(AG9:AG12)</f>
        <v>1375243356</v>
      </c>
      <c r="AH13" s="90">
        <f>SUM(AH9:AH12)</f>
        <v>1375243356</v>
      </c>
      <c r="AI13" s="91">
        <f>SUM(AI9:AI12)</f>
        <v>184790180</v>
      </c>
      <c r="AJ13" s="129">
        <f t="shared" si="15"/>
        <v>0.13436907671197648</v>
      </c>
      <c r="AK13" s="130">
        <f t="shared" si="16"/>
        <v>-0.41539934629855135</v>
      </c>
    </row>
    <row r="14" spans="1:37" ht="13.5">
      <c r="A14" s="62" t="s">
        <v>97</v>
      </c>
      <c r="B14" s="63" t="s">
        <v>456</v>
      </c>
      <c r="C14" s="64" t="s">
        <v>457</v>
      </c>
      <c r="D14" s="85">
        <v>73732689</v>
      </c>
      <c r="E14" s="86">
        <v>8175000</v>
      </c>
      <c r="F14" s="87">
        <f t="shared" si="0"/>
        <v>81907689</v>
      </c>
      <c r="G14" s="85">
        <v>72381973</v>
      </c>
      <c r="H14" s="86">
        <v>13623</v>
      </c>
      <c r="I14" s="87">
        <f t="shared" si="1"/>
        <v>72395596</v>
      </c>
      <c r="J14" s="85">
        <v>13963961</v>
      </c>
      <c r="K14" s="86">
        <v>2407941</v>
      </c>
      <c r="L14" s="88">
        <f t="shared" si="2"/>
        <v>16371902</v>
      </c>
      <c r="M14" s="105">
        <f t="shared" si="3"/>
        <v>0.19988235780892316</v>
      </c>
      <c r="N14" s="85">
        <v>13923689</v>
      </c>
      <c r="O14" s="86">
        <v>2467203</v>
      </c>
      <c r="P14" s="88">
        <f t="shared" si="4"/>
        <v>16390892</v>
      </c>
      <c r="Q14" s="105">
        <f t="shared" si="5"/>
        <v>0.20011420417440906</v>
      </c>
      <c r="R14" s="85">
        <v>10085043</v>
      </c>
      <c r="S14" s="86">
        <v>73970</v>
      </c>
      <c r="T14" s="88">
        <f t="shared" si="6"/>
        <v>10159013</v>
      </c>
      <c r="U14" s="105">
        <f t="shared" si="7"/>
        <v>0.14032639499231417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37972693</v>
      </c>
      <c r="AA14" s="88">
        <f t="shared" si="11"/>
        <v>4949114</v>
      </c>
      <c r="AB14" s="88">
        <f t="shared" si="12"/>
        <v>42921807</v>
      </c>
      <c r="AC14" s="105">
        <f t="shared" si="13"/>
        <v>0.5928787021796188</v>
      </c>
      <c r="AD14" s="85">
        <v>39073615</v>
      </c>
      <c r="AE14" s="86">
        <v>7322968</v>
      </c>
      <c r="AF14" s="88">
        <f t="shared" si="14"/>
        <v>46396583</v>
      </c>
      <c r="AG14" s="86">
        <v>97285763</v>
      </c>
      <c r="AH14" s="86">
        <v>97285763</v>
      </c>
      <c r="AI14" s="126">
        <v>14530796</v>
      </c>
      <c r="AJ14" s="127">
        <f t="shared" si="15"/>
        <v>0.149361998630776</v>
      </c>
      <c r="AK14" s="128">
        <f t="shared" si="16"/>
        <v>-0.7810396295778936</v>
      </c>
    </row>
    <row r="15" spans="1:37" ht="13.5">
      <c r="A15" s="62" t="s">
        <v>97</v>
      </c>
      <c r="B15" s="63" t="s">
        <v>458</v>
      </c>
      <c r="C15" s="64" t="s">
        <v>459</v>
      </c>
      <c r="D15" s="85">
        <v>348292672</v>
      </c>
      <c r="E15" s="86">
        <v>29008653</v>
      </c>
      <c r="F15" s="87">
        <f t="shared" si="0"/>
        <v>377301325</v>
      </c>
      <c r="G15" s="85">
        <v>324287760</v>
      </c>
      <c r="H15" s="86">
        <v>27365392</v>
      </c>
      <c r="I15" s="87">
        <f t="shared" si="1"/>
        <v>351653152</v>
      </c>
      <c r="J15" s="85">
        <v>71707087</v>
      </c>
      <c r="K15" s="86">
        <v>1883374</v>
      </c>
      <c r="L15" s="88">
        <f t="shared" si="2"/>
        <v>73590461</v>
      </c>
      <c r="M15" s="105">
        <f t="shared" si="3"/>
        <v>0.19504426866245433</v>
      </c>
      <c r="N15" s="85">
        <v>61781810</v>
      </c>
      <c r="O15" s="86">
        <v>3354326</v>
      </c>
      <c r="P15" s="88">
        <f t="shared" si="4"/>
        <v>65136136</v>
      </c>
      <c r="Q15" s="105">
        <f t="shared" si="5"/>
        <v>0.1726369129501467</v>
      </c>
      <c r="R15" s="85">
        <v>48986744</v>
      </c>
      <c r="S15" s="86">
        <v>5624311</v>
      </c>
      <c r="T15" s="88">
        <f t="shared" si="6"/>
        <v>54611055</v>
      </c>
      <c r="U15" s="105">
        <f t="shared" si="7"/>
        <v>0.15529806768232807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182475641</v>
      </c>
      <c r="AA15" s="88">
        <f t="shared" si="11"/>
        <v>10862011</v>
      </c>
      <c r="AB15" s="88">
        <f t="shared" si="12"/>
        <v>193337652</v>
      </c>
      <c r="AC15" s="105">
        <f t="shared" si="13"/>
        <v>0.549796442603762</v>
      </c>
      <c r="AD15" s="85">
        <v>176119670</v>
      </c>
      <c r="AE15" s="86">
        <v>11369833</v>
      </c>
      <c r="AF15" s="88">
        <f t="shared" si="14"/>
        <v>187489503</v>
      </c>
      <c r="AG15" s="86">
        <v>348343665</v>
      </c>
      <c r="AH15" s="86">
        <v>348343665</v>
      </c>
      <c r="AI15" s="126">
        <v>69408367</v>
      </c>
      <c r="AJ15" s="127">
        <f t="shared" si="15"/>
        <v>0.19925255996832897</v>
      </c>
      <c r="AK15" s="128">
        <f t="shared" si="16"/>
        <v>-0.708724733245466</v>
      </c>
    </row>
    <row r="16" spans="1:37" ht="13.5">
      <c r="A16" s="62" t="s">
        <v>97</v>
      </c>
      <c r="B16" s="63" t="s">
        <v>460</v>
      </c>
      <c r="C16" s="64" t="s">
        <v>461</v>
      </c>
      <c r="D16" s="85">
        <v>79737473</v>
      </c>
      <c r="E16" s="86">
        <v>7553000</v>
      </c>
      <c r="F16" s="87">
        <f t="shared" si="0"/>
        <v>87290473</v>
      </c>
      <c r="G16" s="85">
        <v>76666203</v>
      </c>
      <c r="H16" s="86">
        <v>10303000</v>
      </c>
      <c r="I16" s="87">
        <f t="shared" si="1"/>
        <v>86969203</v>
      </c>
      <c r="J16" s="85">
        <v>9985279</v>
      </c>
      <c r="K16" s="86">
        <v>3628456</v>
      </c>
      <c r="L16" s="88">
        <f t="shared" si="2"/>
        <v>13613735</v>
      </c>
      <c r="M16" s="105">
        <f t="shared" si="3"/>
        <v>0.15595900139067867</v>
      </c>
      <c r="N16" s="85">
        <v>10593558</v>
      </c>
      <c r="O16" s="86">
        <v>4655331</v>
      </c>
      <c r="P16" s="88">
        <f t="shared" si="4"/>
        <v>15248889</v>
      </c>
      <c r="Q16" s="105">
        <f t="shared" si="5"/>
        <v>0.1746913320082479</v>
      </c>
      <c r="R16" s="85">
        <v>13822487</v>
      </c>
      <c r="S16" s="86">
        <v>1833688</v>
      </c>
      <c r="T16" s="88">
        <f t="shared" si="6"/>
        <v>15656175</v>
      </c>
      <c r="U16" s="105">
        <f t="shared" si="7"/>
        <v>0.18001975940839657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34401324</v>
      </c>
      <c r="AA16" s="88">
        <f t="shared" si="11"/>
        <v>10117475</v>
      </c>
      <c r="AB16" s="88">
        <f t="shared" si="12"/>
        <v>44518799</v>
      </c>
      <c r="AC16" s="105">
        <f t="shared" si="13"/>
        <v>0.5118915370536395</v>
      </c>
      <c r="AD16" s="85">
        <v>29336420</v>
      </c>
      <c r="AE16" s="86">
        <v>394360</v>
      </c>
      <c r="AF16" s="88">
        <f t="shared" si="14"/>
        <v>29730780</v>
      </c>
      <c r="AG16" s="86">
        <v>82432596</v>
      </c>
      <c r="AH16" s="86">
        <v>82432596</v>
      </c>
      <c r="AI16" s="126">
        <v>10820879</v>
      </c>
      <c r="AJ16" s="127">
        <f t="shared" si="15"/>
        <v>0.13126941919917212</v>
      </c>
      <c r="AK16" s="128">
        <f t="shared" si="16"/>
        <v>-0.47340180782340724</v>
      </c>
    </row>
    <row r="17" spans="1:37" ht="13.5">
      <c r="A17" s="62" t="s">
        <v>97</v>
      </c>
      <c r="B17" s="63" t="s">
        <v>462</v>
      </c>
      <c r="C17" s="64" t="s">
        <v>463</v>
      </c>
      <c r="D17" s="85">
        <v>121195238</v>
      </c>
      <c r="E17" s="86">
        <v>55436000</v>
      </c>
      <c r="F17" s="87">
        <f t="shared" si="0"/>
        <v>176631238</v>
      </c>
      <c r="G17" s="85">
        <v>115708186</v>
      </c>
      <c r="H17" s="86">
        <v>89857000</v>
      </c>
      <c r="I17" s="87">
        <f t="shared" si="1"/>
        <v>205565186</v>
      </c>
      <c r="J17" s="85">
        <v>17862009</v>
      </c>
      <c r="K17" s="86">
        <v>823511</v>
      </c>
      <c r="L17" s="88">
        <f t="shared" si="2"/>
        <v>18685520</v>
      </c>
      <c r="M17" s="105">
        <f t="shared" si="3"/>
        <v>0.10578830908720688</v>
      </c>
      <c r="N17" s="85">
        <v>21417490</v>
      </c>
      <c r="O17" s="86">
        <v>18902712</v>
      </c>
      <c r="P17" s="88">
        <f t="shared" si="4"/>
        <v>40320202</v>
      </c>
      <c r="Q17" s="105">
        <f t="shared" si="5"/>
        <v>0.22827333633929464</v>
      </c>
      <c r="R17" s="85">
        <v>21518302</v>
      </c>
      <c r="S17" s="86">
        <v>32143402</v>
      </c>
      <c r="T17" s="88">
        <f t="shared" si="6"/>
        <v>53661704</v>
      </c>
      <c r="U17" s="105">
        <f t="shared" si="7"/>
        <v>0.2610447082221403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60797801</v>
      </c>
      <c r="AA17" s="88">
        <f t="shared" si="11"/>
        <v>51869625</v>
      </c>
      <c r="AB17" s="88">
        <f t="shared" si="12"/>
        <v>112667426</v>
      </c>
      <c r="AC17" s="105">
        <f t="shared" si="13"/>
        <v>0.548086123882864</v>
      </c>
      <c r="AD17" s="85">
        <v>60099566</v>
      </c>
      <c r="AE17" s="86">
        <v>17308858</v>
      </c>
      <c r="AF17" s="88">
        <f t="shared" si="14"/>
        <v>77408424</v>
      </c>
      <c r="AG17" s="86">
        <v>175578768</v>
      </c>
      <c r="AH17" s="86">
        <v>175578768</v>
      </c>
      <c r="AI17" s="126">
        <v>22980169</v>
      </c>
      <c r="AJ17" s="127">
        <f t="shared" si="15"/>
        <v>0.1308823912011958</v>
      </c>
      <c r="AK17" s="128">
        <f t="shared" si="16"/>
        <v>-0.30677177977425296</v>
      </c>
    </row>
    <row r="18" spans="1:37" ht="13.5">
      <c r="A18" s="62" t="s">
        <v>97</v>
      </c>
      <c r="B18" s="63" t="s">
        <v>464</v>
      </c>
      <c r="C18" s="64" t="s">
        <v>465</v>
      </c>
      <c r="D18" s="85">
        <v>66125217</v>
      </c>
      <c r="E18" s="86">
        <v>35087008</v>
      </c>
      <c r="F18" s="87">
        <f t="shared" si="0"/>
        <v>101212225</v>
      </c>
      <c r="G18" s="85">
        <v>64017217</v>
      </c>
      <c r="H18" s="86">
        <v>10087007</v>
      </c>
      <c r="I18" s="87">
        <f t="shared" si="1"/>
        <v>74104224</v>
      </c>
      <c r="J18" s="85">
        <v>9598338</v>
      </c>
      <c r="K18" s="86">
        <v>3572301</v>
      </c>
      <c r="L18" s="88">
        <f t="shared" si="2"/>
        <v>13170639</v>
      </c>
      <c r="M18" s="105">
        <f t="shared" si="3"/>
        <v>0.13012893452347282</v>
      </c>
      <c r="N18" s="85">
        <v>14057312</v>
      </c>
      <c r="O18" s="86">
        <v>2949360</v>
      </c>
      <c r="P18" s="88">
        <f t="shared" si="4"/>
        <v>17006672</v>
      </c>
      <c r="Q18" s="105">
        <f t="shared" si="5"/>
        <v>0.16802982050834275</v>
      </c>
      <c r="R18" s="85">
        <v>12154455</v>
      </c>
      <c r="S18" s="86">
        <v>3062309</v>
      </c>
      <c r="T18" s="88">
        <f t="shared" si="6"/>
        <v>15216764</v>
      </c>
      <c r="U18" s="105">
        <f t="shared" si="7"/>
        <v>0.2053427345788008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35810105</v>
      </c>
      <c r="AA18" s="88">
        <f t="shared" si="11"/>
        <v>9583970</v>
      </c>
      <c r="AB18" s="88">
        <f t="shared" si="12"/>
        <v>45394075</v>
      </c>
      <c r="AC18" s="105">
        <f t="shared" si="13"/>
        <v>0.6125706815309205</v>
      </c>
      <c r="AD18" s="85">
        <v>29749847</v>
      </c>
      <c r="AE18" s="86">
        <v>10783692</v>
      </c>
      <c r="AF18" s="88">
        <f t="shared" si="14"/>
        <v>40533539</v>
      </c>
      <c r="AG18" s="86">
        <v>98342980</v>
      </c>
      <c r="AH18" s="86">
        <v>98342980</v>
      </c>
      <c r="AI18" s="126">
        <v>8689918</v>
      </c>
      <c r="AJ18" s="127">
        <f t="shared" si="15"/>
        <v>0.08836337886039247</v>
      </c>
      <c r="AK18" s="128">
        <f t="shared" si="16"/>
        <v>-0.6245883193174917</v>
      </c>
    </row>
    <row r="19" spans="1:37" ht="13.5">
      <c r="A19" s="62" t="s">
        <v>97</v>
      </c>
      <c r="B19" s="63" t="s">
        <v>466</v>
      </c>
      <c r="C19" s="64" t="s">
        <v>467</v>
      </c>
      <c r="D19" s="85">
        <v>76271327</v>
      </c>
      <c r="E19" s="86">
        <v>10279131</v>
      </c>
      <c r="F19" s="87">
        <f t="shared" si="0"/>
        <v>86550458</v>
      </c>
      <c r="G19" s="85">
        <v>73566788</v>
      </c>
      <c r="H19" s="86">
        <v>6755778</v>
      </c>
      <c r="I19" s="87">
        <f t="shared" si="1"/>
        <v>80322566</v>
      </c>
      <c r="J19" s="85">
        <v>9740327</v>
      </c>
      <c r="K19" s="86">
        <v>191762</v>
      </c>
      <c r="L19" s="88">
        <f t="shared" si="2"/>
        <v>9932089</v>
      </c>
      <c r="M19" s="105">
        <f t="shared" si="3"/>
        <v>0.11475489823520056</v>
      </c>
      <c r="N19" s="85">
        <v>15037195</v>
      </c>
      <c r="O19" s="86">
        <v>1491556</v>
      </c>
      <c r="P19" s="88">
        <f t="shared" si="4"/>
        <v>16528751</v>
      </c>
      <c r="Q19" s="105">
        <f t="shared" si="5"/>
        <v>0.19097242674325304</v>
      </c>
      <c r="R19" s="85">
        <v>13138036</v>
      </c>
      <c r="S19" s="86">
        <v>399920</v>
      </c>
      <c r="T19" s="88">
        <f t="shared" si="6"/>
        <v>13537956</v>
      </c>
      <c r="U19" s="105">
        <f t="shared" si="7"/>
        <v>0.16854486446560982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37915558</v>
      </c>
      <c r="AA19" s="88">
        <f t="shared" si="11"/>
        <v>2083238</v>
      </c>
      <c r="AB19" s="88">
        <f t="shared" si="12"/>
        <v>39998796</v>
      </c>
      <c r="AC19" s="105">
        <f t="shared" si="13"/>
        <v>0.497977069109072</v>
      </c>
      <c r="AD19" s="85">
        <v>34940737</v>
      </c>
      <c r="AE19" s="86">
        <v>6570371</v>
      </c>
      <c r="AF19" s="88">
        <f t="shared" si="14"/>
        <v>41511108</v>
      </c>
      <c r="AG19" s="86">
        <v>96590712</v>
      </c>
      <c r="AH19" s="86">
        <v>96590712</v>
      </c>
      <c r="AI19" s="126">
        <v>14198366</v>
      </c>
      <c r="AJ19" s="127">
        <f t="shared" si="15"/>
        <v>0.14699514793927598</v>
      </c>
      <c r="AK19" s="128">
        <f t="shared" si="16"/>
        <v>-0.6738714851937944</v>
      </c>
    </row>
    <row r="20" spans="1:37" ht="13.5">
      <c r="A20" s="62" t="s">
        <v>112</v>
      </c>
      <c r="B20" s="63" t="s">
        <v>468</v>
      </c>
      <c r="C20" s="64" t="s">
        <v>469</v>
      </c>
      <c r="D20" s="85">
        <v>73409408</v>
      </c>
      <c r="E20" s="86">
        <v>359000</v>
      </c>
      <c r="F20" s="87">
        <f t="shared" si="0"/>
        <v>73768408</v>
      </c>
      <c r="G20" s="85">
        <v>78850800</v>
      </c>
      <c r="H20" s="86">
        <v>366130</v>
      </c>
      <c r="I20" s="87">
        <f t="shared" si="1"/>
        <v>79216930</v>
      </c>
      <c r="J20" s="85">
        <v>16441686</v>
      </c>
      <c r="K20" s="86">
        <v>12285</v>
      </c>
      <c r="L20" s="88">
        <f t="shared" si="2"/>
        <v>16453971</v>
      </c>
      <c r="M20" s="105">
        <f t="shared" si="3"/>
        <v>0.22304901849040853</v>
      </c>
      <c r="N20" s="85">
        <v>19574535</v>
      </c>
      <c r="O20" s="86">
        <v>111010</v>
      </c>
      <c r="P20" s="88">
        <f t="shared" si="4"/>
        <v>19685545</v>
      </c>
      <c r="Q20" s="105">
        <f t="shared" si="5"/>
        <v>0.26685603680101105</v>
      </c>
      <c r="R20" s="85">
        <v>15463076</v>
      </c>
      <c r="S20" s="86">
        <v>24315</v>
      </c>
      <c r="T20" s="88">
        <f t="shared" si="6"/>
        <v>15487391</v>
      </c>
      <c r="U20" s="105">
        <f t="shared" si="7"/>
        <v>0.19550607426972996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51479297</v>
      </c>
      <c r="AA20" s="88">
        <f t="shared" si="11"/>
        <v>147610</v>
      </c>
      <c r="AB20" s="88">
        <f t="shared" si="12"/>
        <v>51626907</v>
      </c>
      <c r="AC20" s="105">
        <f t="shared" si="13"/>
        <v>0.6517155739309767</v>
      </c>
      <c r="AD20" s="85">
        <v>45428297</v>
      </c>
      <c r="AE20" s="86">
        <v>2672347</v>
      </c>
      <c r="AF20" s="88">
        <f t="shared" si="14"/>
        <v>48100644</v>
      </c>
      <c r="AG20" s="86">
        <v>72867788</v>
      </c>
      <c r="AH20" s="86">
        <v>72867788</v>
      </c>
      <c r="AI20" s="126">
        <v>15309901</v>
      </c>
      <c r="AJ20" s="127">
        <f t="shared" si="15"/>
        <v>0.21010519764919994</v>
      </c>
      <c r="AK20" s="128">
        <f t="shared" si="16"/>
        <v>-0.6780211300289452</v>
      </c>
    </row>
    <row r="21" spans="1:37" ht="13.5">
      <c r="A21" s="65"/>
      <c r="B21" s="66" t="s">
        <v>470</v>
      </c>
      <c r="C21" s="67"/>
      <c r="D21" s="89">
        <f>SUM(D14:D20)</f>
        <v>838764024</v>
      </c>
      <c r="E21" s="90">
        <f>SUM(E14:E20)</f>
        <v>145897792</v>
      </c>
      <c r="F21" s="91">
        <f t="shared" si="0"/>
        <v>984661816</v>
      </c>
      <c r="G21" s="89">
        <f>SUM(G14:G20)</f>
        <v>805478927</v>
      </c>
      <c r="H21" s="90">
        <f>SUM(H14:H20)</f>
        <v>144747930</v>
      </c>
      <c r="I21" s="91">
        <f t="shared" si="1"/>
        <v>950226857</v>
      </c>
      <c r="J21" s="89">
        <f>SUM(J14:J20)</f>
        <v>149298687</v>
      </c>
      <c r="K21" s="90">
        <f>SUM(K14:K20)</f>
        <v>12519630</v>
      </c>
      <c r="L21" s="90">
        <f t="shared" si="2"/>
        <v>161818317</v>
      </c>
      <c r="M21" s="106">
        <f t="shared" si="3"/>
        <v>0.1643389784904587</v>
      </c>
      <c r="N21" s="89">
        <f>SUM(N14:N20)</f>
        <v>156385589</v>
      </c>
      <c r="O21" s="90">
        <f>SUM(O14:O20)</f>
        <v>33931498</v>
      </c>
      <c r="P21" s="90">
        <f t="shared" si="4"/>
        <v>190317087</v>
      </c>
      <c r="Q21" s="106">
        <f t="shared" si="5"/>
        <v>0.1932816769244965</v>
      </c>
      <c r="R21" s="89">
        <f>SUM(R14:R20)</f>
        <v>135168143</v>
      </c>
      <c r="S21" s="90">
        <f>SUM(S14:S20)</f>
        <v>43161915</v>
      </c>
      <c r="T21" s="90">
        <f t="shared" si="6"/>
        <v>178330058</v>
      </c>
      <c r="U21" s="106">
        <f t="shared" si="7"/>
        <v>0.1876710352757373</v>
      </c>
      <c r="V21" s="89">
        <f>SUM(V14:V20)</f>
        <v>0</v>
      </c>
      <c r="W21" s="90">
        <f>SUM(W14:W20)</f>
        <v>0</v>
      </c>
      <c r="X21" s="90">
        <f t="shared" si="8"/>
        <v>0</v>
      </c>
      <c r="Y21" s="106">
        <f t="shared" si="9"/>
        <v>0</v>
      </c>
      <c r="Z21" s="89">
        <f t="shared" si="10"/>
        <v>440852419</v>
      </c>
      <c r="AA21" s="90">
        <f t="shared" si="11"/>
        <v>89613043</v>
      </c>
      <c r="AB21" s="90">
        <f t="shared" si="12"/>
        <v>530465462</v>
      </c>
      <c r="AC21" s="106">
        <f t="shared" si="13"/>
        <v>0.5582513881735085</v>
      </c>
      <c r="AD21" s="89">
        <f>SUM(AD14:AD20)</f>
        <v>414748152</v>
      </c>
      <c r="AE21" s="90">
        <f>SUM(AE14:AE20)</f>
        <v>56422429</v>
      </c>
      <c r="AF21" s="90">
        <f t="shared" si="14"/>
        <v>471170581</v>
      </c>
      <c r="AG21" s="90">
        <f>SUM(AG14:AG20)</f>
        <v>971442272</v>
      </c>
      <c r="AH21" s="90">
        <f>SUM(AH14:AH20)</f>
        <v>971442272</v>
      </c>
      <c r="AI21" s="91">
        <f>SUM(AI14:AI20)</f>
        <v>155938396</v>
      </c>
      <c r="AJ21" s="129">
        <f t="shared" si="15"/>
        <v>0.16052255547718228</v>
      </c>
      <c r="AK21" s="130">
        <f t="shared" si="16"/>
        <v>-0.6215169936511804</v>
      </c>
    </row>
    <row r="22" spans="1:37" ht="13.5">
      <c r="A22" s="62" t="s">
        <v>97</v>
      </c>
      <c r="B22" s="63" t="s">
        <v>471</v>
      </c>
      <c r="C22" s="64" t="s">
        <v>472</v>
      </c>
      <c r="D22" s="85">
        <v>154826698</v>
      </c>
      <c r="E22" s="86">
        <v>14975024</v>
      </c>
      <c r="F22" s="87">
        <f t="shared" si="0"/>
        <v>169801722</v>
      </c>
      <c r="G22" s="85">
        <v>145129829</v>
      </c>
      <c r="H22" s="86">
        <v>15175013</v>
      </c>
      <c r="I22" s="87">
        <f t="shared" si="1"/>
        <v>160304842</v>
      </c>
      <c r="J22" s="85">
        <v>13503245</v>
      </c>
      <c r="K22" s="86">
        <v>10426</v>
      </c>
      <c r="L22" s="88">
        <f t="shared" si="2"/>
        <v>13513671</v>
      </c>
      <c r="M22" s="105">
        <f t="shared" si="3"/>
        <v>0.07958500562202779</v>
      </c>
      <c r="N22" s="85">
        <v>20478868</v>
      </c>
      <c r="O22" s="86">
        <v>1305199</v>
      </c>
      <c r="P22" s="88">
        <f t="shared" si="4"/>
        <v>21784067</v>
      </c>
      <c r="Q22" s="105">
        <f t="shared" si="5"/>
        <v>0.12829120189958967</v>
      </c>
      <c r="R22" s="85">
        <v>48921572</v>
      </c>
      <c r="S22" s="86">
        <v>2311834</v>
      </c>
      <c r="T22" s="88">
        <f t="shared" si="6"/>
        <v>51233406</v>
      </c>
      <c r="U22" s="105">
        <f t="shared" si="7"/>
        <v>0.3195998658605708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82903685</v>
      </c>
      <c r="AA22" s="88">
        <f t="shared" si="11"/>
        <v>3627459</v>
      </c>
      <c r="AB22" s="88">
        <f t="shared" si="12"/>
        <v>86531144</v>
      </c>
      <c r="AC22" s="105">
        <f t="shared" si="13"/>
        <v>0.5397912060572693</v>
      </c>
      <c r="AD22" s="85">
        <v>69865220</v>
      </c>
      <c r="AE22" s="86">
        <v>737041</v>
      </c>
      <c r="AF22" s="88">
        <f t="shared" si="14"/>
        <v>70602261</v>
      </c>
      <c r="AG22" s="86">
        <v>202767271</v>
      </c>
      <c r="AH22" s="86">
        <v>202767271</v>
      </c>
      <c r="AI22" s="126">
        <v>16182682</v>
      </c>
      <c r="AJ22" s="127">
        <f t="shared" si="15"/>
        <v>0.0798091423738696</v>
      </c>
      <c r="AK22" s="128">
        <f t="shared" si="16"/>
        <v>-0.2743376023042662</v>
      </c>
    </row>
    <row r="23" spans="1:37" ht="13.5">
      <c r="A23" s="62" t="s">
        <v>97</v>
      </c>
      <c r="B23" s="63" t="s">
        <v>473</v>
      </c>
      <c r="C23" s="64" t="s">
        <v>474</v>
      </c>
      <c r="D23" s="85">
        <v>174648967</v>
      </c>
      <c r="E23" s="86">
        <v>22767950</v>
      </c>
      <c r="F23" s="87">
        <f t="shared" si="0"/>
        <v>197416917</v>
      </c>
      <c r="G23" s="85">
        <v>186653923</v>
      </c>
      <c r="H23" s="86">
        <v>-45442851</v>
      </c>
      <c r="I23" s="87">
        <f t="shared" si="1"/>
        <v>141211072</v>
      </c>
      <c r="J23" s="85">
        <v>16036933</v>
      </c>
      <c r="K23" s="86">
        <v>303978</v>
      </c>
      <c r="L23" s="88">
        <f t="shared" si="2"/>
        <v>16340911</v>
      </c>
      <c r="M23" s="105">
        <f t="shared" si="3"/>
        <v>0.08277361053105697</v>
      </c>
      <c r="N23" s="85">
        <v>24593067</v>
      </c>
      <c r="O23" s="86">
        <v>701308</v>
      </c>
      <c r="P23" s="88">
        <f t="shared" si="4"/>
        <v>25294375</v>
      </c>
      <c r="Q23" s="105">
        <f t="shared" si="5"/>
        <v>0.12812668430031252</v>
      </c>
      <c r="R23" s="85">
        <v>28013460</v>
      </c>
      <c r="S23" s="86">
        <v>3151301</v>
      </c>
      <c r="T23" s="88">
        <f t="shared" si="6"/>
        <v>31164761</v>
      </c>
      <c r="U23" s="105">
        <f t="shared" si="7"/>
        <v>0.22069629922503528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68643460</v>
      </c>
      <c r="AA23" s="88">
        <f t="shared" si="11"/>
        <v>4156587</v>
      </c>
      <c r="AB23" s="88">
        <f t="shared" si="12"/>
        <v>72800047</v>
      </c>
      <c r="AC23" s="105">
        <f t="shared" si="13"/>
        <v>0.5155406440084245</v>
      </c>
      <c r="AD23" s="85">
        <v>72371698</v>
      </c>
      <c r="AE23" s="86">
        <v>5206694</v>
      </c>
      <c r="AF23" s="88">
        <f t="shared" si="14"/>
        <v>77578392</v>
      </c>
      <c r="AG23" s="86">
        <v>179076044</v>
      </c>
      <c r="AH23" s="86">
        <v>179076044</v>
      </c>
      <c r="AI23" s="126">
        <v>30719371</v>
      </c>
      <c r="AJ23" s="127">
        <f t="shared" si="15"/>
        <v>0.17154372139246052</v>
      </c>
      <c r="AK23" s="128">
        <f t="shared" si="16"/>
        <v>-0.5982803948810901</v>
      </c>
    </row>
    <row r="24" spans="1:37" ht="13.5">
      <c r="A24" s="62" t="s">
        <v>97</v>
      </c>
      <c r="B24" s="63" t="s">
        <v>475</v>
      </c>
      <c r="C24" s="64" t="s">
        <v>476</v>
      </c>
      <c r="D24" s="85">
        <v>245150237</v>
      </c>
      <c r="E24" s="86">
        <v>43008450</v>
      </c>
      <c r="F24" s="87">
        <f t="shared" si="0"/>
        <v>288158687</v>
      </c>
      <c r="G24" s="85">
        <v>288030879</v>
      </c>
      <c r="H24" s="86">
        <v>37440756</v>
      </c>
      <c r="I24" s="87">
        <f t="shared" si="1"/>
        <v>325471635</v>
      </c>
      <c r="J24" s="85">
        <v>51348680</v>
      </c>
      <c r="K24" s="86">
        <v>822579</v>
      </c>
      <c r="L24" s="88">
        <f t="shared" si="2"/>
        <v>52171259</v>
      </c>
      <c r="M24" s="105">
        <f t="shared" si="3"/>
        <v>0.1810504466936303</v>
      </c>
      <c r="N24" s="85">
        <v>44166614</v>
      </c>
      <c r="O24" s="86">
        <v>8148045</v>
      </c>
      <c r="P24" s="88">
        <f t="shared" si="4"/>
        <v>52314659</v>
      </c>
      <c r="Q24" s="105">
        <f t="shared" si="5"/>
        <v>0.18154808916102536</v>
      </c>
      <c r="R24" s="85">
        <v>39218467</v>
      </c>
      <c r="S24" s="86">
        <v>16449569</v>
      </c>
      <c r="T24" s="88">
        <f t="shared" si="6"/>
        <v>55668036</v>
      </c>
      <c r="U24" s="105">
        <f t="shared" si="7"/>
        <v>0.17103805681868406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134733761</v>
      </c>
      <c r="AA24" s="88">
        <f t="shared" si="11"/>
        <v>25420193</v>
      </c>
      <c r="AB24" s="88">
        <f t="shared" si="12"/>
        <v>160153954</v>
      </c>
      <c r="AC24" s="105">
        <f t="shared" si="13"/>
        <v>0.49206731640377815</v>
      </c>
      <c r="AD24" s="85">
        <v>147137464</v>
      </c>
      <c r="AE24" s="86">
        <v>14864824</v>
      </c>
      <c r="AF24" s="88">
        <f t="shared" si="14"/>
        <v>162002288</v>
      </c>
      <c r="AG24" s="86">
        <v>298179783</v>
      </c>
      <c r="AH24" s="86">
        <v>298179783</v>
      </c>
      <c r="AI24" s="126">
        <v>56854147</v>
      </c>
      <c r="AJ24" s="127">
        <f t="shared" si="15"/>
        <v>0.19067069681246632</v>
      </c>
      <c r="AK24" s="128">
        <f t="shared" si="16"/>
        <v>-0.656375001320969</v>
      </c>
    </row>
    <row r="25" spans="1:37" ht="13.5">
      <c r="A25" s="62" t="s">
        <v>97</v>
      </c>
      <c r="B25" s="63" t="s">
        <v>477</v>
      </c>
      <c r="C25" s="64" t="s">
        <v>478</v>
      </c>
      <c r="D25" s="85">
        <v>67986961</v>
      </c>
      <c r="E25" s="86">
        <v>24392004</v>
      </c>
      <c r="F25" s="87">
        <f t="shared" si="0"/>
        <v>92378965</v>
      </c>
      <c r="G25" s="85">
        <v>69986942</v>
      </c>
      <c r="H25" s="86">
        <v>17345004</v>
      </c>
      <c r="I25" s="87">
        <f t="shared" si="1"/>
        <v>87331946</v>
      </c>
      <c r="J25" s="85">
        <v>17878012</v>
      </c>
      <c r="K25" s="86">
        <v>1613117</v>
      </c>
      <c r="L25" s="88">
        <f t="shared" si="2"/>
        <v>19491129</v>
      </c>
      <c r="M25" s="105">
        <f t="shared" si="3"/>
        <v>0.21099098696332005</v>
      </c>
      <c r="N25" s="85">
        <v>15541617</v>
      </c>
      <c r="O25" s="86">
        <v>2746137</v>
      </c>
      <c r="P25" s="88">
        <f t="shared" si="4"/>
        <v>18287754</v>
      </c>
      <c r="Q25" s="105">
        <f t="shared" si="5"/>
        <v>0.19796448249880264</v>
      </c>
      <c r="R25" s="85">
        <v>6735157</v>
      </c>
      <c r="S25" s="86">
        <v>1601549</v>
      </c>
      <c r="T25" s="88">
        <f t="shared" si="6"/>
        <v>8336706</v>
      </c>
      <c r="U25" s="105">
        <f t="shared" si="7"/>
        <v>0.09545998207803591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40154786</v>
      </c>
      <c r="AA25" s="88">
        <f t="shared" si="11"/>
        <v>5960803</v>
      </c>
      <c r="AB25" s="88">
        <f t="shared" si="12"/>
        <v>46115589</v>
      </c>
      <c r="AC25" s="105">
        <f t="shared" si="13"/>
        <v>0.528049483747906</v>
      </c>
      <c r="AD25" s="85">
        <v>36564203</v>
      </c>
      <c r="AE25" s="86">
        <v>0</v>
      </c>
      <c r="AF25" s="88">
        <f t="shared" si="14"/>
        <v>36564203</v>
      </c>
      <c r="AG25" s="86">
        <v>140734321</v>
      </c>
      <c r="AH25" s="86">
        <v>140734321</v>
      </c>
      <c r="AI25" s="126">
        <v>10726046</v>
      </c>
      <c r="AJ25" s="127">
        <f t="shared" si="15"/>
        <v>0.07621485593411148</v>
      </c>
      <c r="AK25" s="128">
        <f t="shared" si="16"/>
        <v>-0.7719981480247224</v>
      </c>
    </row>
    <row r="26" spans="1:37" ht="13.5">
      <c r="A26" s="62" t="s">
        <v>97</v>
      </c>
      <c r="B26" s="63" t="s">
        <v>479</v>
      </c>
      <c r="C26" s="64" t="s">
        <v>480</v>
      </c>
      <c r="D26" s="85">
        <v>72954086</v>
      </c>
      <c r="E26" s="86">
        <v>12480000</v>
      </c>
      <c r="F26" s="87">
        <f t="shared" si="0"/>
        <v>85434086</v>
      </c>
      <c r="G26" s="85">
        <v>69408072</v>
      </c>
      <c r="H26" s="86">
        <v>12480000</v>
      </c>
      <c r="I26" s="87">
        <f t="shared" si="1"/>
        <v>81888072</v>
      </c>
      <c r="J26" s="85">
        <v>10842313</v>
      </c>
      <c r="K26" s="86">
        <v>3779847</v>
      </c>
      <c r="L26" s="88">
        <f t="shared" si="2"/>
        <v>14622160</v>
      </c>
      <c r="M26" s="105">
        <f t="shared" si="3"/>
        <v>0.17115135989164793</v>
      </c>
      <c r="N26" s="85">
        <v>12465451</v>
      </c>
      <c r="O26" s="86">
        <v>5360353</v>
      </c>
      <c r="P26" s="88">
        <f t="shared" si="4"/>
        <v>17825804</v>
      </c>
      <c r="Q26" s="105">
        <f t="shared" si="5"/>
        <v>0.20864978879741278</v>
      </c>
      <c r="R26" s="85">
        <v>11240067</v>
      </c>
      <c r="S26" s="86">
        <v>1144551</v>
      </c>
      <c r="T26" s="88">
        <f t="shared" si="6"/>
        <v>12384618</v>
      </c>
      <c r="U26" s="105">
        <f t="shared" si="7"/>
        <v>0.15123836350671438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34547831</v>
      </c>
      <c r="AA26" s="88">
        <f t="shared" si="11"/>
        <v>10284751</v>
      </c>
      <c r="AB26" s="88">
        <f t="shared" si="12"/>
        <v>44832582</v>
      </c>
      <c r="AC26" s="105">
        <f t="shared" si="13"/>
        <v>0.5474861100649677</v>
      </c>
      <c r="AD26" s="85">
        <v>38817129</v>
      </c>
      <c r="AE26" s="86">
        <v>4877566</v>
      </c>
      <c r="AF26" s="88">
        <f t="shared" si="14"/>
        <v>43694695</v>
      </c>
      <c r="AG26" s="86">
        <v>80052719</v>
      </c>
      <c r="AH26" s="86">
        <v>80052719</v>
      </c>
      <c r="AI26" s="126">
        <v>10196388</v>
      </c>
      <c r="AJ26" s="127">
        <f t="shared" si="15"/>
        <v>0.12737091415970517</v>
      </c>
      <c r="AK26" s="128">
        <f t="shared" si="16"/>
        <v>-0.7165647225595693</v>
      </c>
    </row>
    <row r="27" spans="1:37" ht="13.5">
      <c r="A27" s="62" t="s">
        <v>97</v>
      </c>
      <c r="B27" s="63" t="s">
        <v>481</v>
      </c>
      <c r="C27" s="64" t="s">
        <v>482</v>
      </c>
      <c r="D27" s="85">
        <v>67010530</v>
      </c>
      <c r="E27" s="86">
        <v>16005000</v>
      </c>
      <c r="F27" s="87">
        <f t="shared" si="0"/>
        <v>83015530</v>
      </c>
      <c r="G27" s="85">
        <v>66989614</v>
      </c>
      <c r="H27" s="86">
        <v>14806550</v>
      </c>
      <c r="I27" s="87">
        <f t="shared" si="1"/>
        <v>81796164</v>
      </c>
      <c r="J27" s="85">
        <v>13827441</v>
      </c>
      <c r="K27" s="86">
        <v>707069</v>
      </c>
      <c r="L27" s="88">
        <f t="shared" si="2"/>
        <v>14534510</v>
      </c>
      <c r="M27" s="105">
        <f t="shared" si="3"/>
        <v>0.17508181902831915</v>
      </c>
      <c r="N27" s="85">
        <v>10880370</v>
      </c>
      <c r="O27" s="86">
        <v>1555316</v>
      </c>
      <c r="P27" s="88">
        <f t="shared" si="4"/>
        <v>12435686</v>
      </c>
      <c r="Q27" s="105">
        <f t="shared" si="5"/>
        <v>0.14979951341634512</v>
      </c>
      <c r="R27" s="85">
        <v>13199024</v>
      </c>
      <c r="S27" s="86">
        <v>5249848</v>
      </c>
      <c r="T27" s="88">
        <f t="shared" si="6"/>
        <v>18448872</v>
      </c>
      <c r="U27" s="105">
        <f t="shared" si="7"/>
        <v>0.22554690951032863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37906835</v>
      </c>
      <c r="AA27" s="88">
        <f t="shared" si="11"/>
        <v>7512233</v>
      </c>
      <c r="AB27" s="88">
        <f t="shared" si="12"/>
        <v>45419068</v>
      </c>
      <c r="AC27" s="105">
        <f t="shared" si="13"/>
        <v>0.5552713694495502</v>
      </c>
      <c r="AD27" s="85">
        <v>27532911</v>
      </c>
      <c r="AE27" s="86">
        <v>6571048</v>
      </c>
      <c r="AF27" s="88">
        <f t="shared" si="14"/>
        <v>34103959</v>
      </c>
      <c r="AG27" s="86">
        <v>109599130</v>
      </c>
      <c r="AH27" s="86">
        <v>109599130</v>
      </c>
      <c r="AI27" s="126">
        <v>4506837</v>
      </c>
      <c r="AJ27" s="127">
        <f t="shared" si="15"/>
        <v>0.04112110196495173</v>
      </c>
      <c r="AK27" s="128">
        <f t="shared" si="16"/>
        <v>-0.45904016598190256</v>
      </c>
    </row>
    <row r="28" spans="1:37" ht="13.5">
      <c r="A28" s="62" t="s">
        <v>97</v>
      </c>
      <c r="B28" s="63" t="s">
        <v>483</v>
      </c>
      <c r="C28" s="64" t="s">
        <v>484</v>
      </c>
      <c r="D28" s="85">
        <v>103385482</v>
      </c>
      <c r="E28" s="86">
        <v>19889003</v>
      </c>
      <c r="F28" s="87">
        <f t="shared" si="0"/>
        <v>123274485</v>
      </c>
      <c r="G28" s="85">
        <v>99058954</v>
      </c>
      <c r="H28" s="86">
        <v>19889002</v>
      </c>
      <c r="I28" s="87">
        <f t="shared" si="1"/>
        <v>118947956</v>
      </c>
      <c r="J28" s="85">
        <v>12989536</v>
      </c>
      <c r="K28" s="86">
        <v>4071983</v>
      </c>
      <c r="L28" s="88">
        <f t="shared" si="2"/>
        <v>17061519</v>
      </c>
      <c r="M28" s="105">
        <f t="shared" si="3"/>
        <v>0.1384026791918863</v>
      </c>
      <c r="N28" s="85">
        <v>30876599</v>
      </c>
      <c r="O28" s="86">
        <v>9631468</v>
      </c>
      <c r="P28" s="88">
        <f t="shared" si="4"/>
        <v>40508067</v>
      </c>
      <c r="Q28" s="105">
        <f t="shared" si="5"/>
        <v>0.3286005778081328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43866135</v>
      </c>
      <c r="AA28" s="88">
        <f t="shared" si="11"/>
        <v>13703451</v>
      </c>
      <c r="AB28" s="88">
        <f t="shared" si="12"/>
        <v>57569586</v>
      </c>
      <c r="AC28" s="105">
        <f t="shared" si="13"/>
        <v>0.4839897038667903</v>
      </c>
      <c r="AD28" s="85">
        <v>48933802</v>
      </c>
      <c r="AE28" s="86">
        <v>13026882</v>
      </c>
      <c r="AF28" s="88">
        <f t="shared" si="14"/>
        <v>61960684</v>
      </c>
      <c r="AG28" s="86">
        <v>126874536</v>
      </c>
      <c r="AH28" s="86">
        <v>126874536</v>
      </c>
      <c r="AI28" s="126">
        <v>15640315</v>
      </c>
      <c r="AJ28" s="127">
        <f t="shared" si="15"/>
        <v>0.12327386954936331</v>
      </c>
      <c r="AK28" s="128">
        <f t="shared" si="16"/>
        <v>-1</v>
      </c>
    </row>
    <row r="29" spans="1:37" ht="13.5">
      <c r="A29" s="62" t="s">
        <v>97</v>
      </c>
      <c r="B29" s="63" t="s">
        <v>485</v>
      </c>
      <c r="C29" s="64" t="s">
        <v>486</v>
      </c>
      <c r="D29" s="85">
        <v>196455720</v>
      </c>
      <c r="E29" s="86">
        <v>39781187</v>
      </c>
      <c r="F29" s="87">
        <f t="shared" si="0"/>
        <v>236236907</v>
      </c>
      <c r="G29" s="85">
        <v>185248975</v>
      </c>
      <c r="H29" s="86">
        <v>39781187</v>
      </c>
      <c r="I29" s="87">
        <f t="shared" si="1"/>
        <v>225030162</v>
      </c>
      <c r="J29" s="85">
        <v>8277392</v>
      </c>
      <c r="K29" s="86">
        <v>3034886</v>
      </c>
      <c r="L29" s="88">
        <f t="shared" si="2"/>
        <v>11312278</v>
      </c>
      <c r="M29" s="105">
        <f t="shared" si="3"/>
        <v>0.04788531201011703</v>
      </c>
      <c r="N29" s="85">
        <v>46984317</v>
      </c>
      <c r="O29" s="86">
        <v>25604614</v>
      </c>
      <c r="P29" s="88">
        <f t="shared" si="4"/>
        <v>72588931</v>
      </c>
      <c r="Q29" s="105">
        <f t="shared" si="5"/>
        <v>0.3072717634251789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55261709</v>
      </c>
      <c r="AA29" s="88">
        <f t="shared" si="11"/>
        <v>28639500</v>
      </c>
      <c r="AB29" s="88">
        <f t="shared" si="12"/>
        <v>83901209</v>
      </c>
      <c r="AC29" s="105">
        <f t="shared" si="13"/>
        <v>0.3728442812035126</v>
      </c>
      <c r="AD29" s="85">
        <v>84620140</v>
      </c>
      <c r="AE29" s="86">
        <v>9457268</v>
      </c>
      <c r="AF29" s="88">
        <f t="shared" si="14"/>
        <v>94077408</v>
      </c>
      <c r="AG29" s="86">
        <v>217509711</v>
      </c>
      <c r="AH29" s="86">
        <v>217509711</v>
      </c>
      <c r="AI29" s="126">
        <v>39545828</v>
      </c>
      <c r="AJ29" s="127">
        <f t="shared" si="15"/>
        <v>0.18181178126800968</v>
      </c>
      <c r="AK29" s="128">
        <f t="shared" si="16"/>
        <v>-1</v>
      </c>
    </row>
    <row r="30" spans="1:37" ht="13.5">
      <c r="A30" s="62" t="s">
        <v>112</v>
      </c>
      <c r="B30" s="63" t="s">
        <v>487</v>
      </c>
      <c r="C30" s="64" t="s">
        <v>488</v>
      </c>
      <c r="D30" s="85">
        <v>61246866</v>
      </c>
      <c r="E30" s="86">
        <v>900000</v>
      </c>
      <c r="F30" s="87">
        <f t="shared" si="0"/>
        <v>62146866</v>
      </c>
      <c r="G30" s="85">
        <v>70432054</v>
      </c>
      <c r="H30" s="86">
        <v>1350000</v>
      </c>
      <c r="I30" s="87">
        <f t="shared" si="1"/>
        <v>71782054</v>
      </c>
      <c r="J30" s="85">
        <v>13877025</v>
      </c>
      <c r="K30" s="86">
        <v>292028</v>
      </c>
      <c r="L30" s="88">
        <f t="shared" si="2"/>
        <v>14169053</v>
      </c>
      <c r="M30" s="105">
        <f t="shared" si="3"/>
        <v>0.2279930415155609</v>
      </c>
      <c r="N30" s="85">
        <v>12455299</v>
      </c>
      <c r="O30" s="86">
        <v>95542</v>
      </c>
      <c r="P30" s="88">
        <f t="shared" si="4"/>
        <v>12550841</v>
      </c>
      <c r="Q30" s="105">
        <f t="shared" si="5"/>
        <v>0.20195452816558762</v>
      </c>
      <c r="R30" s="85">
        <v>20000187</v>
      </c>
      <c r="S30" s="86">
        <v>172517</v>
      </c>
      <c r="T30" s="88">
        <f t="shared" si="6"/>
        <v>20172704</v>
      </c>
      <c r="U30" s="105">
        <f t="shared" si="7"/>
        <v>0.281027121347071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46332511</v>
      </c>
      <c r="AA30" s="88">
        <f t="shared" si="11"/>
        <v>560087</v>
      </c>
      <c r="AB30" s="88">
        <f t="shared" si="12"/>
        <v>46892598</v>
      </c>
      <c r="AC30" s="105">
        <f t="shared" si="13"/>
        <v>0.6532635301854137</v>
      </c>
      <c r="AD30" s="85">
        <v>38518062</v>
      </c>
      <c r="AE30" s="86">
        <v>2894072</v>
      </c>
      <c r="AF30" s="88">
        <f t="shared" si="14"/>
        <v>41412134</v>
      </c>
      <c r="AG30" s="86">
        <v>57422687</v>
      </c>
      <c r="AH30" s="86">
        <v>57422687</v>
      </c>
      <c r="AI30" s="126">
        <v>15954005</v>
      </c>
      <c r="AJ30" s="127">
        <f t="shared" si="15"/>
        <v>0.27783452557697275</v>
      </c>
      <c r="AK30" s="128">
        <f t="shared" si="16"/>
        <v>-0.5128793894079451</v>
      </c>
    </row>
    <row r="31" spans="1:37" ht="13.5">
      <c r="A31" s="65"/>
      <c r="B31" s="66" t="s">
        <v>489</v>
      </c>
      <c r="C31" s="67"/>
      <c r="D31" s="89">
        <f>SUM(D22:D30)</f>
        <v>1143665547</v>
      </c>
      <c r="E31" s="90">
        <f>SUM(E22:E30)</f>
        <v>194198618</v>
      </c>
      <c r="F31" s="91">
        <f t="shared" si="0"/>
        <v>1337864165</v>
      </c>
      <c r="G31" s="89">
        <f>SUM(G22:G30)</f>
        <v>1180939242</v>
      </c>
      <c r="H31" s="90">
        <f>SUM(H22:H30)</f>
        <v>112824661</v>
      </c>
      <c r="I31" s="91">
        <f t="shared" si="1"/>
        <v>1293763903</v>
      </c>
      <c r="J31" s="89">
        <f>SUM(J22:J30)</f>
        <v>158580577</v>
      </c>
      <c r="K31" s="90">
        <f>SUM(K22:K30)</f>
        <v>14635913</v>
      </c>
      <c r="L31" s="90">
        <f t="shared" si="2"/>
        <v>173216490</v>
      </c>
      <c r="M31" s="106">
        <f t="shared" si="3"/>
        <v>0.12947240424815473</v>
      </c>
      <c r="N31" s="89">
        <f>SUM(N22:N30)</f>
        <v>218442202</v>
      </c>
      <c r="O31" s="90">
        <f>SUM(O22:O30)</f>
        <v>55147982</v>
      </c>
      <c r="P31" s="90">
        <f t="shared" si="4"/>
        <v>273590184</v>
      </c>
      <c r="Q31" s="106">
        <f t="shared" si="5"/>
        <v>0.20449772940887462</v>
      </c>
      <c r="R31" s="89">
        <f>SUM(R22:R30)</f>
        <v>167327934</v>
      </c>
      <c r="S31" s="90">
        <f>SUM(S22:S30)</f>
        <v>30081169</v>
      </c>
      <c r="T31" s="90">
        <f t="shared" si="6"/>
        <v>197409103</v>
      </c>
      <c r="U31" s="106">
        <f t="shared" si="7"/>
        <v>0.15258510655788485</v>
      </c>
      <c r="V31" s="89">
        <f>SUM(V22:V30)</f>
        <v>0</v>
      </c>
      <c r="W31" s="90">
        <f>SUM(W22:W30)</f>
        <v>0</v>
      </c>
      <c r="X31" s="90">
        <f t="shared" si="8"/>
        <v>0</v>
      </c>
      <c r="Y31" s="106">
        <f t="shared" si="9"/>
        <v>0</v>
      </c>
      <c r="Z31" s="89">
        <f t="shared" si="10"/>
        <v>544350713</v>
      </c>
      <c r="AA31" s="90">
        <f t="shared" si="11"/>
        <v>99865064</v>
      </c>
      <c r="AB31" s="90">
        <f t="shared" si="12"/>
        <v>644215777</v>
      </c>
      <c r="AC31" s="106">
        <f t="shared" si="13"/>
        <v>0.4979392109380872</v>
      </c>
      <c r="AD31" s="89">
        <f>SUM(AD22:AD30)</f>
        <v>564360629</v>
      </c>
      <c r="AE31" s="90">
        <f>SUM(AE22:AE30)</f>
        <v>57635395</v>
      </c>
      <c r="AF31" s="90">
        <f t="shared" si="14"/>
        <v>621996024</v>
      </c>
      <c r="AG31" s="90">
        <f>SUM(AG22:AG30)</f>
        <v>1412216202</v>
      </c>
      <c r="AH31" s="90">
        <f>SUM(AH22:AH30)</f>
        <v>1412216202</v>
      </c>
      <c r="AI31" s="91">
        <f>SUM(AI22:AI30)</f>
        <v>200325619</v>
      </c>
      <c r="AJ31" s="129">
        <f t="shared" si="15"/>
        <v>0.14185194782236324</v>
      </c>
      <c r="AK31" s="130">
        <f t="shared" si="16"/>
        <v>-0.6826199921175059</v>
      </c>
    </row>
    <row r="32" spans="1:37" ht="13.5">
      <c r="A32" s="62" t="s">
        <v>97</v>
      </c>
      <c r="B32" s="63" t="s">
        <v>490</v>
      </c>
      <c r="C32" s="64" t="s">
        <v>491</v>
      </c>
      <c r="D32" s="85">
        <v>257894513</v>
      </c>
      <c r="E32" s="86">
        <v>34553999</v>
      </c>
      <c r="F32" s="87">
        <f t="shared" si="0"/>
        <v>292448512</v>
      </c>
      <c r="G32" s="85">
        <v>277295535</v>
      </c>
      <c r="H32" s="86">
        <v>16100837</v>
      </c>
      <c r="I32" s="87">
        <f t="shared" si="1"/>
        <v>293396372</v>
      </c>
      <c r="J32" s="85">
        <v>38968994</v>
      </c>
      <c r="K32" s="86">
        <v>4947964</v>
      </c>
      <c r="L32" s="88">
        <f t="shared" si="2"/>
        <v>43916958</v>
      </c>
      <c r="M32" s="105">
        <f t="shared" si="3"/>
        <v>0.1501698801599647</v>
      </c>
      <c r="N32" s="85">
        <v>48982273</v>
      </c>
      <c r="O32" s="86">
        <v>85012584</v>
      </c>
      <c r="P32" s="88">
        <f t="shared" si="4"/>
        <v>133994857</v>
      </c>
      <c r="Q32" s="105">
        <f t="shared" si="5"/>
        <v>0.45818272790528</v>
      </c>
      <c r="R32" s="85">
        <v>65481927</v>
      </c>
      <c r="S32" s="86">
        <v>1228150</v>
      </c>
      <c r="T32" s="88">
        <f t="shared" si="6"/>
        <v>66710077</v>
      </c>
      <c r="U32" s="105">
        <f t="shared" si="7"/>
        <v>0.22737185380056438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153433194</v>
      </c>
      <c r="AA32" s="88">
        <f t="shared" si="11"/>
        <v>91188698</v>
      </c>
      <c r="AB32" s="88">
        <f t="shared" si="12"/>
        <v>244621892</v>
      </c>
      <c r="AC32" s="105">
        <f t="shared" si="13"/>
        <v>0.833759089563657</v>
      </c>
      <c r="AD32" s="85">
        <v>198387900</v>
      </c>
      <c r="AE32" s="86">
        <v>21409238</v>
      </c>
      <c r="AF32" s="88">
        <f t="shared" si="14"/>
        <v>219797138</v>
      </c>
      <c r="AG32" s="86">
        <v>256766193</v>
      </c>
      <c r="AH32" s="86">
        <v>256766193</v>
      </c>
      <c r="AI32" s="126">
        <v>71699286</v>
      </c>
      <c r="AJ32" s="127">
        <f t="shared" si="15"/>
        <v>0.27923958821167705</v>
      </c>
      <c r="AK32" s="128">
        <f t="shared" si="16"/>
        <v>-0.6964925130189821</v>
      </c>
    </row>
    <row r="33" spans="1:37" ht="13.5">
      <c r="A33" s="62" t="s">
        <v>97</v>
      </c>
      <c r="B33" s="63" t="s">
        <v>492</v>
      </c>
      <c r="C33" s="64" t="s">
        <v>493</v>
      </c>
      <c r="D33" s="85">
        <v>63361190</v>
      </c>
      <c r="E33" s="86">
        <v>15691000</v>
      </c>
      <c r="F33" s="87">
        <f t="shared" si="0"/>
        <v>79052190</v>
      </c>
      <c r="G33" s="85">
        <v>60176558</v>
      </c>
      <c r="H33" s="86">
        <v>26090638</v>
      </c>
      <c r="I33" s="87">
        <f t="shared" si="1"/>
        <v>86267196</v>
      </c>
      <c r="J33" s="85">
        <v>10243460</v>
      </c>
      <c r="K33" s="86">
        <v>3054002</v>
      </c>
      <c r="L33" s="88">
        <f t="shared" si="2"/>
        <v>13297462</v>
      </c>
      <c r="M33" s="105">
        <f t="shared" si="3"/>
        <v>0.16821117795724572</v>
      </c>
      <c r="N33" s="85">
        <v>7176999</v>
      </c>
      <c r="O33" s="86">
        <v>2117671</v>
      </c>
      <c r="P33" s="88">
        <f t="shared" si="4"/>
        <v>9294670</v>
      </c>
      <c r="Q33" s="105">
        <f t="shared" si="5"/>
        <v>0.11757637580944943</v>
      </c>
      <c r="R33" s="85">
        <v>11906728</v>
      </c>
      <c r="S33" s="86">
        <v>-1502851</v>
      </c>
      <c r="T33" s="88">
        <f t="shared" si="6"/>
        <v>10403877</v>
      </c>
      <c r="U33" s="105">
        <f t="shared" si="7"/>
        <v>0.12060061625278744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29327187</v>
      </c>
      <c r="AA33" s="88">
        <f t="shared" si="11"/>
        <v>3668822</v>
      </c>
      <c r="AB33" s="88">
        <f t="shared" si="12"/>
        <v>32996009</v>
      </c>
      <c r="AC33" s="105">
        <f t="shared" si="13"/>
        <v>0.38248616542492003</v>
      </c>
      <c r="AD33" s="85">
        <v>28219201</v>
      </c>
      <c r="AE33" s="86">
        <v>6890667</v>
      </c>
      <c r="AF33" s="88">
        <f t="shared" si="14"/>
        <v>35109868</v>
      </c>
      <c r="AG33" s="86">
        <v>74288941</v>
      </c>
      <c r="AH33" s="86">
        <v>74288941</v>
      </c>
      <c r="AI33" s="126">
        <v>8777548</v>
      </c>
      <c r="AJ33" s="127">
        <f t="shared" si="15"/>
        <v>0.11815416779194632</v>
      </c>
      <c r="AK33" s="128">
        <f t="shared" si="16"/>
        <v>-0.7036765561180691</v>
      </c>
    </row>
    <row r="34" spans="1:37" ht="13.5">
      <c r="A34" s="62" t="s">
        <v>97</v>
      </c>
      <c r="B34" s="63" t="s">
        <v>494</v>
      </c>
      <c r="C34" s="64" t="s">
        <v>495</v>
      </c>
      <c r="D34" s="85">
        <v>251377720</v>
      </c>
      <c r="E34" s="86">
        <v>14798640</v>
      </c>
      <c r="F34" s="87">
        <f t="shared" si="0"/>
        <v>266176360</v>
      </c>
      <c r="G34" s="85">
        <v>230054562</v>
      </c>
      <c r="H34" s="86">
        <v>14448640</v>
      </c>
      <c r="I34" s="87">
        <f t="shared" si="1"/>
        <v>244503202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131454607</v>
      </c>
      <c r="S34" s="86">
        <v>1277840</v>
      </c>
      <c r="T34" s="88">
        <f t="shared" si="6"/>
        <v>132732447</v>
      </c>
      <c r="U34" s="105">
        <f t="shared" si="7"/>
        <v>0.5428658844312395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131454607</v>
      </c>
      <c r="AA34" s="88">
        <f t="shared" si="11"/>
        <v>1277840</v>
      </c>
      <c r="AB34" s="88">
        <f t="shared" si="12"/>
        <v>132732447</v>
      </c>
      <c r="AC34" s="105">
        <f t="shared" si="13"/>
        <v>0.5428658844312395</v>
      </c>
      <c r="AD34" s="85">
        <v>87712040</v>
      </c>
      <c r="AE34" s="86">
        <v>2122567</v>
      </c>
      <c r="AF34" s="88">
        <f t="shared" si="14"/>
        <v>89834607</v>
      </c>
      <c r="AG34" s="86">
        <v>247766847</v>
      </c>
      <c r="AH34" s="86">
        <v>247766847</v>
      </c>
      <c r="AI34" s="126">
        <v>7097187</v>
      </c>
      <c r="AJ34" s="127">
        <f t="shared" si="15"/>
        <v>0.02864461926982507</v>
      </c>
      <c r="AK34" s="128">
        <f t="shared" si="16"/>
        <v>0.4775202055484029</v>
      </c>
    </row>
    <row r="35" spans="1:37" ht="13.5">
      <c r="A35" s="62" t="s">
        <v>97</v>
      </c>
      <c r="B35" s="63" t="s">
        <v>496</v>
      </c>
      <c r="C35" s="64" t="s">
        <v>497</v>
      </c>
      <c r="D35" s="85">
        <v>117632271</v>
      </c>
      <c r="E35" s="86">
        <v>26086000</v>
      </c>
      <c r="F35" s="87">
        <f t="shared" si="0"/>
        <v>143718271</v>
      </c>
      <c r="G35" s="85">
        <v>109820807</v>
      </c>
      <c r="H35" s="86">
        <v>35623775</v>
      </c>
      <c r="I35" s="87">
        <f t="shared" si="1"/>
        <v>145444582</v>
      </c>
      <c r="J35" s="85">
        <v>20186547</v>
      </c>
      <c r="K35" s="86">
        <v>3153484</v>
      </c>
      <c r="L35" s="88">
        <f t="shared" si="2"/>
        <v>23340031</v>
      </c>
      <c r="M35" s="105">
        <f t="shared" si="3"/>
        <v>0.16240127881861313</v>
      </c>
      <c r="N35" s="85">
        <v>14373859</v>
      </c>
      <c r="O35" s="86">
        <v>10404118</v>
      </c>
      <c r="P35" s="88">
        <f t="shared" si="4"/>
        <v>24777977</v>
      </c>
      <c r="Q35" s="105">
        <f t="shared" si="5"/>
        <v>0.17240658983435725</v>
      </c>
      <c r="R35" s="85">
        <v>12312259</v>
      </c>
      <c r="S35" s="86">
        <v>23778</v>
      </c>
      <c r="T35" s="88">
        <f t="shared" si="6"/>
        <v>12336037</v>
      </c>
      <c r="U35" s="105">
        <f t="shared" si="7"/>
        <v>0.08481606416937552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46872665</v>
      </c>
      <c r="AA35" s="88">
        <f t="shared" si="11"/>
        <v>13581380</v>
      </c>
      <c r="AB35" s="88">
        <f t="shared" si="12"/>
        <v>60454045</v>
      </c>
      <c r="AC35" s="105">
        <f t="shared" si="13"/>
        <v>0.4156500308825529</v>
      </c>
      <c r="AD35" s="85">
        <v>57290306</v>
      </c>
      <c r="AE35" s="86">
        <v>25184651</v>
      </c>
      <c r="AF35" s="88">
        <f t="shared" si="14"/>
        <v>82474957</v>
      </c>
      <c r="AG35" s="86">
        <v>97598520</v>
      </c>
      <c r="AH35" s="86">
        <v>97598520</v>
      </c>
      <c r="AI35" s="126">
        <v>22778356</v>
      </c>
      <c r="AJ35" s="127">
        <f t="shared" si="15"/>
        <v>0.23338833416736238</v>
      </c>
      <c r="AK35" s="128">
        <f t="shared" si="16"/>
        <v>-0.8504268756393532</v>
      </c>
    </row>
    <row r="36" spans="1:37" ht="13.5">
      <c r="A36" s="62" t="s">
        <v>97</v>
      </c>
      <c r="B36" s="63" t="s">
        <v>498</v>
      </c>
      <c r="C36" s="64" t="s">
        <v>499</v>
      </c>
      <c r="D36" s="85">
        <v>753217186</v>
      </c>
      <c r="E36" s="86">
        <v>144420494</v>
      </c>
      <c r="F36" s="87">
        <f t="shared" si="0"/>
        <v>897637680</v>
      </c>
      <c r="G36" s="85">
        <v>733845964</v>
      </c>
      <c r="H36" s="86">
        <v>153850089</v>
      </c>
      <c r="I36" s="87">
        <f t="shared" si="1"/>
        <v>887696053</v>
      </c>
      <c r="J36" s="85">
        <v>0</v>
      </c>
      <c r="K36" s="86">
        <v>0</v>
      </c>
      <c r="L36" s="88">
        <f t="shared" si="2"/>
        <v>0</v>
      </c>
      <c r="M36" s="105">
        <f t="shared" si="3"/>
        <v>0</v>
      </c>
      <c r="N36" s="85">
        <v>173514529</v>
      </c>
      <c r="O36" s="86">
        <v>-1599309</v>
      </c>
      <c r="P36" s="88">
        <f t="shared" si="4"/>
        <v>171915220</v>
      </c>
      <c r="Q36" s="105">
        <f t="shared" si="5"/>
        <v>0.1915196117881326</v>
      </c>
      <c r="R36" s="85">
        <v>164516432</v>
      </c>
      <c r="S36" s="86">
        <v>-440062</v>
      </c>
      <c r="T36" s="88">
        <f t="shared" si="6"/>
        <v>164076370</v>
      </c>
      <c r="U36" s="105">
        <f t="shared" si="7"/>
        <v>0.1848339523933875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338030961</v>
      </c>
      <c r="AA36" s="88">
        <f t="shared" si="11"/>
        <v>-2039371</v>
      </c>
      <c r="AB36" s="88">
        <f t="shared" si="12"/>
        <v>335991590</v>
      </c>
      <c r="AC36" s="105">
        <f t="shared" si="13"/>
        <v>0.37849846111684804</v>
      </c>
      <c r="AD36" s="85">
        <v>408773760</v>
      </c>
      <c r="AE36" s="86">
        <v>1121929860</v>
      </c>
      <c r="AF36" s="88">
        <f t="shared" si="14"/>
        <v>1530703620</v>
      </c>
      <c r="AG36" s="86">
        <v>852521905</v>
      </c>
      <c r="AH36" s="86">
        <v>852521905</v>
      </c>
      <c r="AI36" s="126">
        <v>151690068</v>
      </c>
      <c r="AJ36" s="127">
        <f t="shared" si="15"/>
        <v>0.17793099169692303</v>
      </c>
      <c r="AK36" s="128">
        <f t="shared" si="16"/>
        <v>-0.8928098373478728</v>
      </c>
    </row>
    <row r="37" spans="1:37" ht="13.5">
      <c r="A37" s="62" t="s">
        <v>112</v>
      </c>
      <c r="B37" s="63" t="s">
        <v>500</v>
      </c>
      <c r="C37" s="64" t="s">
        <v>501</v>
      </c>
      <c r="D37" s="85">
        <v>81121935</v>
      </c>
      <c r="E37" s="86">
        <v>2644400</v>
      </c>
      <c r="F37" s="87">
        <f t="shared" si="0"/>
        <v>83766335</v>
      </c>
      <c r="G37" s="85">
        <v>79025611</v>
      </c>
      <c r="H37" s="86">
        <v>1115000</v>
      </c>
      <c r="I37" s="87">
        <f t="shared" si="1"/>
        <v>80140611</v>
      </c>
      <c r="J37" s="85">
        <v>13395422</v>
      </c>
      <c r="K37" s="86">
        <v>94127</v>
      </c>
      <c r="L37" s="88">
        <f t="shared" si="2"/>
        <v>13489549</v>
      </c>
      <c r="M37" s="105">
        <f t="shared" si="3"/>
        <v>0.16103783220311596</v>
      </c>
      <c r="N37" s="85">
        <v>6922305</v>
      </c>
      <c r="O37" s="86">
        <v>47728</v>
      </c>
      <c r="P37" s="88">
        <f t="shared" si="4"/>
        <v>6970033</v>
      </c>
      <c r="Q37" s="105">
        <f t="shared" si="5"/>
        <v>0.08320804533229251</v>
      </c>
      <c r="R37" s="85">
        <v>17914625</v>
      </c>
      <c r="S37" s="86">
        <v>-151057</v>
      </c>
      <c r="T37" s="88">
        <f t="shared" si="6"/>
        <v>17763568</v>
      </c>
      <c r="U37" s="105">
        <f t="shared" si="7"/>
        <v>0.22165501084088315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38232352</v>
      </c>
      <c r="AA37" s="88">
        <f t="shared" si="11"/>
        <v>-9202</v>
      </c>
      <c r="AB37" s="88">
        <f t="shared" si="12"/>
        <v>38223150</v>
      </c>
      <c r="AC37" s="105">
        <f t="shared" si="13"/>
        <v>0.4769510679173634</v>
      </c>
      <c r="AD37" s="85">
        <v>49512684</v>
      </c>
      <c r="AE37" s="86">
        <v>1280011</v>
      </c>
      <c r="AF37" s="88">
        <f t="shared" si="14"/>
        <v>50792695</v>
      </c>
      <c r="AG37" s="86">
        <v>73163536</v>
      </c>
      <c r="AH37" s="86">
        <v>73163536</v>
      </c>
      <c r="AI37" s="126">
        <v>16299066</v>
      </c>
      <c r="AJ37" s="127">
        <f t="shared" si="15"/>
        <v>0.22277581007019673</v>
      </c>
      <c r="AK37" s="128">
        <f t="shared" si="16"/>
        <v>-0.6502731741247437</v>
      </c>
    </row>
    <row r="38" spans="1:37" ht="13.5">
      <c r="A38" s="65"/>
      <c r="B38" s="66" t="s">
        <v>502</v>
      </c>
      <c r="C38" s="67"/>
      <c r="D38" s="89">
        <f>SUM(D32:D37)</f>
        <v>1524604815</v>
      </c>
      <c r="E38" s="90">
        <f>SUM(E32:E37)</f>
        <v>238194533</v>
      </c>
      <c r="F38" s="91">
        <f t="shared" si="0"/>
        <v>1762799348</v>
      </c>
      <c r="G38" s="89">
        <f>SUM(G32:G37)</f>
        <v>1490219037</v>
      </c>
      <c r="H38" s="90">
        <f>SUM(H32:H37)</f>
        <v>247228979</v>
      </c>
      <c r="I38" s="91">
        <f t="shared" si="1"/>
        <v>1737448016</v>
      </c>
      <c r="J38" s="89">
        <f>SUM(J32:J37)</f>
        <v>82794423</v>
      </c>
      <c r="K38" s="90">
        <f>SUM(K32:K37)</f>
        <v>11249577</v>
      </c>
      <c r="L38" s="90">
        <f t="shared" si="2"/>
        <v>94044000</v>
      </c>
      <c r="M38" s="106">
        <f t="shared" si="3"/>
        <v>0.05334923688660225</v>
      </c>
      <c r="N38" s="89">
        <f>SUM(N32:N37)</f>
        <v>250969965</v>
      </c>
      <c r="O38" s="90">
        <f>SUM(O32:O37)</f>
        <v>95982792</v>
      </c>
      <c r="P38" s="90">
        <f t="shared" si="4"/>
        <v>346952757</v>
      </c>
      <c r="Q38" s="106">
        <f t="shared" si="5"/>
        <v>0.19681919975386786</v>
      </c>
      <c r="R38" s="89">
        <f>SUM(R32:R37)</f>
        <v>403586578</v>
      </c>
      <c r="S38" s="90">
        <f>SUM(S32:S37)</f>
        <v>435798</v>
      </c>
      <c r="T38" s="90">
        <f t="shared" si="6"/>
        <v>404022376</v>
      </c>
      <c r="U38" s="106">
        <f t="shared" si="7"/>
        <v>0.23253782114883143</v>
      </c>
      <c r="V38" s="89">
        <f>SUM(V32:V37)</f>
        <v>0</v>
      </c>
      <c r="W38" s="90">
        <f>SUM(W32:W37)</f>
        <v>0</v>
      </c>
      <c r="X38" s="90">
        <f t="shared" si="8"/>
        <v>0</v>
      </c>
      <c r="Y38" s="106">
        <f t="shared" si="9"/>
        <v>0</v>
      </c>
      <c r="Z38" s="89">
        <f t="shared" si="10"/>
        <v>737350966</v>
      </c>
      <c r="AA38" s="90">
        <f t="shared" si="11"/>
        <v>107668167</v>
      </c>
      <c r="AB38" s="90">
        <f t="shared" si="12"/>
        <v>845019133</v>
      </c>
      <c r="AC38" s="106">
        <f t="shared" si="13"/>
        <v>0.4863564982769533</v>
      </c>
      <c r="AD38" s="89">
        <f>SUM(AD32:AD37)</f>
        <v>829895891</v>
      </c>
      <c r="AE38" s="90">
        <f>SUM(AE32:AE37)</f>
        <v>1178816994</v>
      </c>
      <c r="AF38" s="90">
        <f t="shared" si="14"/>
        <v>2008712885</v>
      </c>
      <c r="AG38" s="90">
        <f>SUM(AG32:AG37)</f>
        <v>1602105942</v>
      </c>
      <c r="AH38" s="90">
        <f>SUM(AH32:AH37)</f>
        <v>1602105942</v>
      </c>
      <c r="AI38" s="91">
        <f>SUM(AI32:AI37)</f>
        <v>278341511</v>
      </c>
      <c r="AJ38" s="129">
        <f t="shared" si="15"/>
        <v>0.17373477227887343</v>
      </c>
      <c r="AK38" s="130">
        <f t="shared" si="16"/>
        <v>-0.798865044866778</v>
      </c>
    </row>
    <row r="39" spans="1:37" ht="13.5">
      <c r="A39" s="62" t="s">
        <v>97</v>
      </c>
      <c r="B39" s="63" t="s">
        <v>79</v>
      </c>
      <c r="C39" s="64" t="s">
        <v>80</v>
      </c>
      <c r="D39" s="85">
        <v>2194209813</v>
      </c>
      <c r="E39" s="86">
        <v>184285000</v>
      </c>
      <c r="F39" s="87">
        <f t="shared" si="0"/>
        <v>2378494813</v>
      </c>
      <c r="G39" s="85">
        <v>2091355148</v>
      </c>
      <c r="H39" s="86">
        <v>189636147</v>
      </c>
      <c r="I39" s="87">
        <f t="shared" si="1"/>
        <v>2280991295</v>
      </c>
      <c r="J39" s="85">
        <v>331152547</v>
      </c>
      <c r="K39" s="86">
        <v>25967281</v>
      </c>
      <c r="L39" s="88">
        <f t="shared" si="2"/>
        <v>357119828</v>
      </c>
      <c r="M39" s="105">
        <f t="shared" si="3"/>
        <v>0.15014530452120856</v>
      </c>
      <c r="N39" s="85">
        <v>498894086</v>
      </c>
      <c r="O39" s="86">
        <v>42420816</v>
      </c>
      <c r="P39" s="88">
        <f t="shared" si="4"/>
        <v>541314902</v>
      </c>
      <c r="Q39" s="105">
        <f t="shared" si="5"/>
        <v>0.22758716943226734</v>
      </c>
      <c r="R39" s="85">
        <v>473042793</v>
      </c>
      <c r="S39" s="86">
        <v>17860553</v>
      </c>
      <c r="T39" s="88">
        <f t="shared" si="6"/>
        <v>490903346</v>
      </c>
      <c r="U39" s="105">
        <f t="shared" si="7"/>
        <v>0.21521491426822828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1303089426</v>
      </c>
      <c r="AA39" s="88">
        <f t="shared" si="11"/>
        <v>86248650</v>
      </c>
      <c r="AB39" s="88">
        <f t="shared" si="12"/>
        <v>1389338076</v>
      </c>
      <c r="AC39" s="105">
        <f t="shared" si="13"/>
        <v>0.6090939842889668</v>
      </c>
      <c r="AD39" s="85">
        <v>1390037641</v>
      </c>
      <c r="AE39" s="86">
        <v>100681950</v>
      </c>
      <c r="AF39" s="88">
        <f t="shared" si="14"/>
        <v>1490719591</v>
      </c>
      <c r="AG39" s="86">
        <v>2380097445</v>
      </c>
      <c r="AH39" s="86">
        <v>2380097445</v>
      </c>
      <c r="AI39" s="126">
        <v>390388428</v>
      </c>
      <c r="AJ39" s="127">
        <f t="shared" si="15"/>
        <v>0.16402203566081303</v>
      </c>
      <c r="AK39" s="128">
        <f t="shared" si="16"/>
        <v>-0.6706937045949106</v>
      </c>
    </row>
    <row r="40" spans="1:37" ht="13.5">
      <c r="A40" s="62" t="s">
        <v>97</v>
      </c>
      <c r="B40" s="63" t="s">
        <v>503</v>
      </c>
      <c r="C40" s="64" t="s">
        <v>504</v>
      </c>
      <c r="D40" s="85">
        <v>196336073</v>
      </c>
      <c r="E40" s="86">
        <v>23194611</v>
      </c>
      <c r="F40" s="87">
        <f t="shared" si="0"/>
        <v>219530684</v>
      </c>
      <c r="G40" s="85">
        <v>173269428</v>
      </c>
      <c r="H40" s="86">
        <v>32249214</v>
      </c>
      <c r="I40" s="87">
        <f t="shared" si="1"/>
        <v>205518642</v>
      </c>
      <c r="J40" s="85">
        <v>20349893</v>
      </c>
      <c r="K40" s="86">
        <v>7580730</v>
      </c>
      <c r="L40" s="88">
        <f t="shared" si="2"/>
        <v>27930623</v>
      </c>
      <c r="M40" s="105">
        <f t="shared" si="3"/>
        <v>0.12722878866445841</v>
      </c>
      <c r="N40" s="85">
        <v>51623140</v>
      </c>
      <c r="O40" s="86">
        <v>10305581</v>
      </c>
      <c r="P40" s="88">
        <f t="shared" si="4"/>
        <v>61928721</v>
      </c>
      <c r="Q40" s="105">
        <f t="shared" si="5"/>
        <v>0.28209596887148586</v>
      </c>
      <c r="R40" s="85">
        <v>24544016</v>
      </c>
      <c r="S40" s="86">
        <v>8933816</v>
      </c>
      <c r="T40" s="88">
        <f t="shared" si="6"/>
        <v>33477832</v>
      </c>
      <c r="U40" s="105">
        <f t="shared" si="7"/>
        <v>0.16289438113356158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96517049</v>
      </c>
      <c r="AA40" s="88">
        <f t="shared" si="11"/>
        <v>26820127</v>
      </c>
      <c r="AB40" s="88">
        <f t="shared" si="12"/>
        <v>123337176</v>
      </c>
      <c r="AC40" s="105">
        <f t="shared" si="13"/>
        <v>0.6001264644401455</v>
      </c>
      <c r="AD40" s="85">
        <v>82786789</v>
      </c>
      <c r="AE40" s="86">
        <v>7080558</v>
      </c>
      <c r="AF40" s="88">
        <f t="shared" si="14"/>
        <v>89867347</v>
      </c>
      <c r="AG40" s="86">
        <v>225109858</v>
      </c>
      <c r="AH40" s="86">
        <v>225109858</v>
      </c>
      <c r="AI40" s="126">
        <v>32356040</v>
      </c>
      <c r="AJ40" s="127">
        <f t="shared" si="15"/>
        <v>0.14373444276260883</v>
      </c>
      <c r="AK40" s="128">
        <f t="shared" si="16"/>
        <v>-0.6274750160366924</v>
      </c>
    </row>
    <row r="41" spans="1:37" ht="13.5">
      <c r="A41" s="62" t="s">
        <v>97</v>
      </c>
      <c r="B41" s="63" t="s">
        <v>505</v>
      </c>
      <c r="C41" s="64" t="s">
        <v>506</v>
      </c>
      <c r="D41" s="85">
        <v>141296468</v>
      </c>
      <c r="E41" s="86">
        <v>29663000</v>
      </c>
      <c r="F41" s="87">
        <f t="shared" si="0"/>
        <v>170959468</v>
      </c>
      <c r="G41" s="85">
        <v>118710125</v>
      </c>
      <c r="H41" s="86">
        <v>29663000</v>
      </c>
      <c r="I41" s="87">
        <f t="shared" si="1"/>
        <v>148373125</v>
      </c>
      <c r="J41" s="85">
        <v>15448007</v>
      </c>
      <c r="K41" s="86">
        <v>216173</v>
      </c>
      <c r="L41" s="88">
        <f t="shared" si="2"/>
        <v>15664180</v>
      </c>
      <c r="M41" s="105">
        <f t="shared" si="3"/>
        <v>0.09162510964294765</v>
      </c>
      <c r="N41" s="85">
        <v>18393679</v>
      </c>
      <c r="O41" s="86">
        <v>9322991</v>
      </c>
      <c r="P41" s="88">
        <f t="shared" si="4"/>
        <v>27716670</v>
      </c>
      <c r="Q41" s="105">
        <f t="shared" si="5"/>
        <v>0.16212421765374235</v>
      </c>
      <c r="R41" s="85">
        <v>15508313</v>
      </c>
      <c r="S41" s="86">
        <v>6273301</v>
      </c>
      <c r="T41" s="88">
        <f t="shared" si="6"/>
        <v>21781614</v>
      </c>
      <c r="U41" s="105">
        <f t="shared" si="7"/>
        <v>0.14680296044179159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f t="shared" si="10"/>
        <v>49349999</v>
      </c>
      <c r="AA41" s="88">
        <f t="shared" si="11"/>
        <v>15812465</v>
      </c>
      <c r="AB41" s="88">
        <f t="shared" si="12"/>
        <v>65162464</v>
      </c>
      <c r="AC41" s="105">
        <f t="shared" si="13"/>
        <v>0.4391796964578322</v>
      </c>
      <c r="AD41" s="85">
        <v>49759832</v>
      </c>
      <c r="AE41" s="86">
        <v>12843703</v>
      </c>
      <c r="AF41" s="88">
        <f t="shared" si="14"/>
        <v>62603535</v>
      </c>
      <c r="AG41" s="86">
        <v>180239452</v>
      </c>
      <c r="AH41" s="86">
        <v>180239452</v>
      </c>
      <c r="AI41" s="126">
        <v>25133379</v>
      </c>
      <c r="AJ41" s="127">
        <f t="shared" si="15"/>
        <v>0.1394443820213124</v>
      </c>
      <c r="AK41" s="128">
        <f t="shared" si="16"/>
        <v>-0.6520705420229065</v>
      </c>
    </row>
    <row r="42" spans="1:37" ht="13.5">
      <c r="A42" s="62" t="s">
        <v>97</v>
      </c>
      <c r="B42" s="63" t="s">
        <v>507</v>
      </c>
      <c r="C42" s="64" t="s">
        <v>508</v>
      </c>
      <c r="D42" s="85">
        <v>270847265</v>
      </c>
      <c r="E42" s="86">
        <v>77953000</v>
      </c>
      <c r="F42" s="87">
        <f t="shared" si="0"/>
        <v>348800265</v>
      </c>
      <c r="G42" s="85">
        <v>346095070</v>
      </c>
      <c r="H42" s="86">
        <v>60888000</v>
      </c>
      <c r="I42" s="87">
        <f t="shared" si="1"/>
        <v>406983070</v>
      </c>
      <c r="J42" s="85">
        <v>32152892</v>
      </c>
      <c r="K42" s="86">
        <v>0</v>
      </c>
      <c r="L42" s="88">
        <f t="shared" si="2"/>
        <v>32152892</v>
      </c>
      <c r="M42" s="105">
        <f t="shared" si="3"/>
        <v>0.09218138638742146</v>
      </c>
      <c r="N42" s="85">
        <v>110786553</v>
      </c>
      <c r="O42" s="86">
        <v>6115465</v>
      </c>
      <c r="P42" s="88">
        <f t="shared" si="4"/>
        <v>116902018</v>
      </c>
      <c r="Q42" s="105">
        <f t="shared" si="5"/>
        <v>0.33515461348631714</v>
      </c>
      <c r="R42" s="85">
        <v>155980655</v>
      </c>
      <c r="S42" s="86">
        <v>7945750</v>
      </c>
      <c r="T42" s="88">
        <f t="shared" si="6"/>
        <v>163926405</v>
      </c>
      <c r="U42" s="105">
        <f t="shared" si="7"/>
        <v>0.40278433449332424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298920100</v>
      </c>
      <c r="AA42" s="88">
        <f t="shared" si="11"/>
        <v>14061215</v>
      </c>
      <c r="AB42" s="88">
        <f t="shared" si="12"/>
        <v>312981315</v>
      </c>
      <c r="AC42" s="105">
        <f t="shared" si="13"/>
        <v>0.7690278492419844</v>
      </c>
      <c r="AD42" s="85">
        <v>137715012</v>
      </c>
      <c r="AE42" s="86">
        <v>30610951</v>
      </c>
      <c r="AF42" s="88">
        <f t="shared" si="14"/>
        <v>168325963</v>
      </c>
      <c r="AG42" s="86">
        <v>357213935</v>
      </c>
      <c r="AH42" s="86">
        <v>357213935</v>
      </c>
      <c r="AI42" s="126">
        <v>61418337</v>
      </c>
      <c r="AJ42" s="127">
        <f t="shared" si="15"/>
        <v>0.1719371250172533</v>
      </c>
      <c r="AK42" s="128">
        <f t="shared" si="16"/>
        <v>-0.02613713251116223</v>
      </c>
    </row>
    <row r="43" spans="1:37" ht="13.5">
      <c r="A43" s="62" t="s">
        <v>112</v>
      </c>
      <c r="B43" s="63" t="s">
        <v>509</v>
      </c>
      <c r="C43" s="64" t="s">
        <v>510</v>
      </c>
      <c r="D43" s="85">
        <v>149271120</v>
      </c>
      <c r="E43" s="86">
        <v>3524600</v>
      </c>
      <c r="F43" s="87">
        <f t="shared" si="0"/>
        <v>152795720</v>
      </c>
      <c r="G43" s="85">
        <v>147199950</v>
      </c>
      <c r="H43" s="86">
        <v>2156380</v>
      </c>
      <c r="I43" s="87">
        <f t="shared" si="1"/>
        <v>149356330</v>
      </c>
      <c r="J43" s="85">
        <v>21738136</v>
      </c>
      <c r="K43" s="86">
        <v>25065</v>
      </c>
      <c r="L43" s="88">
        <f t="shared" si="2"/>
        <v>21763201</v>
      </c>
      <c r="M43" s="105">
        <f t="shared" si="3"/>
        <v>0.14243331554051383</v>
      </c>
      <c r="N43" s="85">
        <v>27619115</v>
      </c>
      <c r="O43" s="86">
        <v>242827</v>
      </c>
      <c r="P43" s="88">
        <f t="shared" si="4"/>
        <v>27861942</v>
      </c>
      <c r="Q43" s="105">
        <f t="shared" si="5"/>
        <v>0.18234765999990052</v>
      </c>
      <c r="R43" s="85">
        <v>24420452</v>
      </c>
      <c r="S43" s="86">
        <v>116784</v>
      </c>
      <c r="T43" s="88">
        <f t="shared" si="6"/>
        <v>24537236</v>
      </c>
      <c r="U43" s="105">
        <f t="shared" si="7"/>
        <v>0.16428654881918967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73777703</v>
      </c>
      <c r="AA43" s="88">
        <f t="shared" si="11"/>
        <v>384676</v>
      </c>
      <c r="AB43" s="88">
        <f t="shared" si="12"/>
        <v>74162379</v>
      </c>
      <c r="AC43" s="105">
        <f t="shared" si="13"/>
        <v>0.4965466076998544</v>
      </c>
      <c r="AD43" s="85">
        <v>70460503</v>
      </c>
      <c r="AE43" s="86">
        <v>4953267</v>
      </c>
      <c r="AF43" s="88">
        <f t="shared" si="14"/>
        <v>75413770</v>
      </c>
      <c r="AG43" s="86">
        <v>136566900</v>
      </c>
      <c r="AH43" s="86">
        <v>136566900</v>
      </c>
      <c r="AI43" s="126">
        <v>23158656</v>
      </c>
      <c r="AJ43" s="127">
        <f t="shared" si="15"/>
        <v>0.1695773719693425</v>
      </c>
      <c r="AK43" s="128">
        <f t="shared" si="16"/>
        <v>-0.6746318875186852</v>
      </c>
    </row>
    <row r="44" spans="1:37" ht="13.5">
      <c r="A44" s="65"/>
      <c r="B44" s="66" t="s">
        <v>511</v>
      </c>
      <c r="C44" s="67"/>
      <c r="D44" s="89">
        <f>SUM(D39:D43)</f>
        <v>2951960739</v>
      </c>
      <c r="E44" s="90">
        <f>SUM(E39:E43)</f>
        <v>318620211</v>
      </c>
      <c r="F44" s="91">
        <f t="shared" si="0"/>
        <v>3270580950</v>
      </c>
      <c r="G44" s="89">
        <f>SUM(G39:G43)</f>
        <v>2876629721</v>
      </c>
      <c r="H44" s="90">
        <f>SUM(H39:H43)</f>
        <v>314592741</v>
      </c>
      <c r="I44" s="91">
        <f t="shared" si="1"/>
        <v>3191222462</v>
      </c>
      <c r="J44" s="89">
        <f>SUM(J39:J43)</f>
        <v>420841475</v>
      </c>
      <c r="K44" s="90">
        <f>SUM(K39:K43)</f>
        <v>33789249</v>
      </c>
      <c r="L44" s="90">
        <f t="shared" si="2"/>
        <v>454630724</v>
      </c>
      <c r="M44" s="106">
        <f t="shared" si="3"/>
        <v>0.13900610654507725</v>
      </c>
      <c r="N44" s="89">
        <f>SUM(N39:N43)</f>
        <v>707316573</v>
      </c>
      <c r="O44" s="90">
        <f>SUM(O39:O43)</f>
        <v>68407680</v>
      </c>
      <c r="P44" s="90">
        <f t="shared" si="4"/>
        <v>775724253</v>
      </c>
      <c r="Q44" s="106">
        <f t="shared" si="5"/>
        <v>0.2371824042453375</v>
      </c>
      <c r="R44" s="89">
        <f>SUM(R39:R43)</f>
        <v>693496229</v>
      </c>
      <c r="S44" s="90">
        <f>SUM(S39:S43)</f>
        <v>41130204</v>
      </c>
      <c r="T44" s="90">
        <f t="shared" si="6"/>
        <v>734626433</v>
      </c>
      <c r="U44" s="106">
        <f t="shared" si="7"/>
        <v>0.2302022004882717</v>
      </c>
      <c r="V44" s="89">
        <f>SUM(V39:V43)</f>
        <v>0</v>
      </c>
      <c r="W44" s="90">
        <f>SUM(W39:W43)</f>
        <v>0</v>
      </c>
      <c r="X44" s="90">
        <f t="shared" si="8"/>
        <v>0</v>
      </c>
      <c r="Y44" s="106">
        <f t="shared" si="9"/>
        <v>0</v>
      </c>
      <c r="Z44" s="89">
        <f t="shared" si="10"/>
        <v>1821654277</v>
      </c>
      <c r="AA44" s="90">
        <f t="shared" si="11"/>
        <v>143327133</v>
      </c>
      <c r="AB44" s="90">
        <f t="shared" si="12"/>
        <v>1964981410</v>
      </c>
      <c r="AC44" s="106">
        <f t="shared" si="13"/>
        <v>0.6157456690651735</v>
      </c>
      <c r="AD44" s="89">
        <f>SUM(AD39:AD43)</f>
        <v>1730759777</v>
      </c>
      <c r="AE44" s="90">
        <f>SUM(AE39:AE43)</f>
        <v>156170429</v>
      </c>
      <c r="AF44" s="90">
        <f t="shared" si="14"/>
        <v>1886930206</v>
      </c>
      <c r="AG44" s="90">
        <f>SUM(AG39:AG43)</f>
        <v>3279227590</v>
      </c>
      <c r="AH44" s="90">
        <f>SUM(AH39:AH43)</f>
        <v>3279227590</v>
      </c>
      <c r="AI44" s="91">
        <f>SUM(AI39:AI43)</f>
        <v>532454840</v>
      </c>
      <c r="AJ44" s="129">
        <f t="shared" si="15"/>
        <v>0.16237202981083726</v>
      </c>
      <c r="AK44" s="130">
        <f t="shared" si="16"/>
        <v>-0.610676414705717</v>
      </c>
    </row>
    <row r="45" spans="1:37" ht="13.5">
      <c r="A45" s="68"/>
      <c r="B45" s="69" t="s">
        <v>512</v>
      </c>
      <c r="C45" s="70"/>
      <c r="D45" s="92">
        <f>SUM(D9:D12,D14:D20,D22:D30,D32:D37,D39:D43)</f>
        <v>7717568072</v>
      </c>
      <c r="E45" s="93">
        <f>SUM(E9:E12,E14:E20,E22:E30,E32:E37,E39:E43)</f>
        <v>1330698530</v>
      </c>
      <c r="F45" s="94">
        <f t="shared" si="0"/>
        <v>9048266602</v>
      </c>
      <c r="G45" s="92">
        <f>SUM(G9:G12,G14:G20,G22:G30,G32:G37,G39:G43)</f>
        <v>7603014784</v>
      </c>
      <c r="H45" s="93">
        <f>SUM(H9:H12,H14:H20,H22:H30,H32:H37,H39:H43)</f>
        <v>1188887015</v>
      </c>
      <c r="I45" s="94">
        <f t="shared" si="1"/>
        <v>8791901799</v>
      </c>
      <c r="J45" s="92">
        <f>SUM(J9:J12,J14:J20,J22:J30,J32:J37,J39:J43)</f>
        <v>1024807859</v>
      </c>
      <c r="K45" s="93">
        <f>SUM(K9:K12,K14:K20,K22:K30,K32:K37,K39:K43)</f>
        <v>124120786</v>
      </c>
      <c r="L45" s="93">
        <f t="shared" si="2"/>
        <v>1148928645</v>
      </c>
      <c r="M45" s="107">
        <f t="shared" si="3"/>
        <v>0.12697776220984078</v>
      </c>
      <c r="N45" s="92">
        <f>SUM(N9:N12,N14:N20,N22:N30,N32:N37,N39:N43)</f>
        <v>1687673012</v>
      </c>
      <c r="O45" s="93">
        <f>SUM(O9:O12,O14:O20,O22:O30,O32:O37,O39:O43)</f>
        <v>357087299</v>
      </c>
      <c r="P45" s="93">
        <f t="shared" si="4"/>
        <v>2044760311</v>
      </c>
      <c r="Q45" s="107">
        <f t="shared" si="5"/>
        <v>0.22598364979078234</v>
      </c>
      <c r="R45" s="92">
        <f>SUM(R9:R12,R14:R20,R22:R30,R32:R37,R39:R43)</f>
        <v>1735738967</v>
      </c>
      <c r="S45" s="93">
        <f>SUM(S9:S12,S14:S20,S22:S30,S32:S37,S39:S43)</f>
        <v>153704950</v>
      </c>
      <c r="T45" s="93">
        <f t="shared" si="6"/>
        <v>1889443917</v>
      </c>
      <c r="U45" s="107">
        <f t="shared" si="7"/>
        <v>0.21490730449410927</v>
      </c>
      <c r="V45" s="92">
        <f>SUM(V9:V12,V14:V20,V22:V30,V32:V37,V39:V43)</f>
        <v>0</v>
      </c>
      <c r="W45" s="93">
        <f>SUM(W9:W12,W14:W20,W22:W30,W32:W37,W39:W43)</f>
        <v>0</v>
      </c>
      <c r="X45" s="93">
        <f t="shared" si="8"/>
        <v>0</v>
      </c>
      <c r="Y45" s="107">
        <f t="shared" si="9"/>
        <v>0</v>
      </c>
      <c r="Z45" s="92">
        <f t="shared" si="10"/>
        <v>4448219838</v>
      </c>
      <c r="AA45" s="93">
        <f t="shared" si="11"/>
        <v>634913035</v>
      </c>
      <c r="AB45" s="93">
        <f t="shared" si="12"/>
        <v>5083132873</v>
      </c>
      <c r="AC45" s="107">
        <f t="shared" si="13"/>
        <v>0.5781607880991302</v>
      </c>
      <c r="AD45" s="92">
        <f>SUM(AD9:AD12,AD14:AD20,AD22:AD30,AD32:AD37,AD39:AD43)</f>
        <v>4120341020</v>
      </c>
      <c r="AE45" s="93">
        <f>SUM(AE9:AE12,AE14:AE20,AE22:AE30,AE32:AE37,AE39:AE43)</f>
        <v>1510027909</v>
      </c>
      <c r="AF45" s="93">
        <f t="shared" si="14"/>
        <v>5630368929</v>
      </c>
      <c r="AG45" s="93">
        <f>SUM(AG9:AG12,AG14:AG20,AG22:AG30,AG32:AG37,AG39:AG43)</f>
        <v>8640235362</v>
      </c>
      <c r="AH45" s="93">
        <f>SUM(AH9:AH12,AH14:AH20,AH22:AH30,AH32:AH37,AH39:AH43)</f>
        <v>8640235362</v>
      </c>
      <c r="AI45" s="94">
        <f>SUM(AI9:AI12,AI14:AI20,AI22:AI30,AI32:AI37,AI39:AI43)</f>
        <v>1351850546</v>
      </c>
      <c r="AJ45" s="131">
        <f t="shared" si="15"/>
        <v>0.15645992144444085</v>
      </c>
      <c r="AK45" s="132">
        <f t="shared" si="16"/>
        <v>-0.6644191631443268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513</v>
      </c>
      <c r="C9" s="64" t="s">
        <v>514</v>
      </c>
      <c r="D9" s="85">
        <v>468777470</v>
      </c>
      <c r="E9" s="86">
        <v>199641000</v>
      </c>
      <c r="F9" s="87">
        <f>$D9+$E9</f>
        <v>668418470</v>
      </c>
      <c r="G9" s="85">
        <v>455697845</v>
      </c>
      <c r="H9" s="86">
        <v>369063564</v>
      </c>
      <c r="I9" s="87">
        <f>$G9+$H9</f>
        <v>824761409</v>
      </c>
      <c r="J9" s="85">
        <v>39015509</v>
      </c>
      <c r="K9" s="86">
        <v>2369841</v>
      </c>
      <c r="L9" s="88">
        <f>$J9+$K9</f>
        <v>41385350</v>
      </c>
      <c r="M9" s="105">
        <f>IF($F9=0,0,$L9/$F9)</f>
        <v>0.06191532977836474</v>
      </c>
      <c r="N9" s="85">
        <v>105345645</v>
      </c>
      <c r="O9" s="86">
        <v>55716452</v>
      </c>
      <c r="P9" s="88">
        <f>$N9+$O9</f>
        <v>161062097</v>
      </c>
      <c r="Q9" s="105">
        <f>IF($F9=0,0,$P9/$F9)</f>
        <v>0.24095997377211914</v>
      </c>
      <c r="R9" s="85">
        <v>142339451</v>
      </c>
      <c r="S9" s="86">
        <v>43527292</v>
      </c>
      <c r="T9" s="88">
        <f>$R9+$S9</f>
        <v>185866743</v>
      </c>
      <c r="U9" s="105">
        <f>IF($I9=0,0,$T9/$I9)</f>
        <v>0.22535819568153437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286700605</v>
      </c>
      <c r="AA9" s="88">
        <f>$K9+$O9+$S9</f>
        <v>101613585</v>
      </c>
      <c r="AB9" s="88">
        <f>$Z9+$AA9</f>
        <v>388314190</v>
      </c>
      <c r="AC9" s="105">
        <f>IF($I9=0,0,$AB9/$I9)</f>
        <v>0.4708200283895679</v>
      </c>
      <c r="AD9" s="85">
        <v>143607323</v>
      </c>
      <c r="AE9" s="86">
        <v>60888040</v>
      </c>
      <c r="AF9" s="88">
        <f>$AD9+$AE9</f>
        <v>204495363</v>
      </c>
      <c r="AG9" s="86">
        <v>673609387</v>
      </c>
      <c r="AH9" s="86">
        <v>673609387</v>
      </c>
      <c r="AI9" s="126">
        <v>70803583</v>
      </c>
      <c r="AJ9" s="127">
        <f>IF($AH9=0,0,$AI9/$AH9)</f>
        <v>0.10511074276344667</v>
      </c>
      <c r="AK9" s="128">
        <f>IF($AF9=0,0,(($T9/$AF9)-1))</f>
        <v>-0.09109556190767998</v>
      </c>
    </row>
    <row r="10" spans="1:37" ht="13.5">
      <c r="A10" s="62" t="s">
        <v>97</v>
      </c>
      <c r="B10" s="63" t="s">
        <v>81</v>
      </c>
      <c r="C10" s="64" t="s">
        <v>82</v>
      </c>
      <c r="D10" s="85">
        <v>2423737981</v>
      </c>
      <c r="E10" s="86">
        <v>281797000</v>
      </c>
      <c r="F10" s="87">
        <f aca="true" t="shared" si="0" ref="F10:F35">$D10+$E10</f>
        <v>2705534981</v>
      </c>
      <c r="G10" s="85">
        <v>2325217981</v>
      </c>
      <c r="H10" s="86">
        <v>283992742</v>
      </c>
      <c r="I10" s="87">
        <f aca="true" t="shared" si="1" ref="I10:I35">$G10+$H10</f>
        <v>2609210723</v>
      </c>
      <c r="J10" s="85">
        <v>235896710</v>
      </c>
      <c r="K10" s="86">
        <v>4843934</v>
      </c>
      <c r="L10" s="88">
        <f aca="true" t="shared" si="2" ref="L10:L35">$J10+$K10</f>
        <v>240740644</v>
      </c>
      <c r="M10" s="105">
        <f aca="true" t="shared" si="3" ref="M10:M35">IF($F10=0,0,$L10/$F10)</f>
        <v>0.08898079148509816</v>
      </c>
      <c r="N10" s="85">
        <v>400068940</v>
      </c>
      <c r="O10" s="86">
        <v>27333165</v>
      </c>
      <c r="P10" s="88">
        <f aca="true" t="shared" si="4" ref="P10:P35">$N10+$O10</f>
        <v>427402105</v>
      </c>
      <c r="Q10" s="105">
        <f aca="true" t="shared" si="5" ref="Q10:Q35">IF($F10=0,0,$P10/$F10)</f>
        <v>0.15797323191216947</v>
      </c>
      <c r="R10" s="85">
        <v>353399510</v>
      </c>
      <c r="S10" s="86">
        <v>63463716</v>
      </c>
      <c r="T10" s="88">
        <f aca="true" t="shared" si="6" ref="T10:T35">$R10+$S10</f>
        <v>416863226</v>
      </c>
      <c r="U10" s="105">
        <f aca="true" t="shared" si="7" ref="U10:U35">IF($I10=0,0,$T10/$I10)</f>
        <v>0.15976602515288682</v>
      </c>
      <c r="V10" s="85">
        <v>0</v>
      </c>
      <c r="W10" s="86">
        <v>0</v>
      </c>
      <c r="X10" s="88">
        <f aca="true" t="shared" si="8" ref="X10:X35">$V10+$W10</f>
        <v>0</v>
      </c>
      <c r="Y10" s="105">
        <f aca="true" t="shared" si="9" ref="Y10:Y35">IF($I10=0,0,$X10/$I10)</f>
        <v>0</v>
      </c>
      <c r="Z10" s="125">
        <f aca="true" t="shared" si="10" ref="Z10:Z35">$J10+$N10+$R10</f>
        <v>989365160</v>
      </c>
      <c r="AA10" s="88">
        <f aca="true" t="shared" si="11" ref="AA10:AA35">$K10+$O10+$S10</f>
        <v>95640815</v>
      </c>
      <c r="AB10" s="88">
        <f aca="true" t="shared" si="12" ref="AB10:AB35">$Z10+$AA10</f>
        <v>1085005975</v>
      </c>
      <c r="AC10" s="105">
        <f aca="true" t="shared" si="13" ref="AC10:AC35">IF($I10=0,0,$AB10/$I10)</f>
        <v>0.4158368526680319</v>
      </c>
      <c r="AD10" s="85">
        <v>1202932582</v>
      </c>
      <c r="AE10" s="86">
        <v>159268878</v>
      </c>
      <c r="AF10" s="88">
        <f aca="true" t="shared" si="14" ref="AF10:AF35">$AD10+$AE10</f>
        <v>1362201460</v>
      </c>
      <c r="AG10" s="86">
        <v>2670622402</v>
      </c>
      <c r="AH10" s="86">
        <v>2670622402</v>
      </c>
      <c r="AI10" s="126">
        <v>579009831</v>
      </c>
      <c r="AJ10" s="127">
        <f aca="true" t="shared" si="15" ref="AJ10:AJ35">IF($AH10=0,0,$AI10/$AH10)</f>
        <v>0.2168070748475658</v>
      </c>
      <c r="AK10" s="128">
        <f aca="true" t="shared" si="16" ref="AK10:AK35">IF($AF10=0,0,(($T10/$AF10)-1))</f>
        <v>-0.6939782857081948</v>
      </c>
    </row>
    <row r="11" spans="1:37" ht="13.5">
      <c r="A11" s="62" t="s">
        <v>97</v>
      </c>
      <c r="B11" s="63" t="s">
        <v>83</v>
      </c>
      <c r="C11" s="64" t="s">
        <v>84</v>
      </c>
      <c r="D11" s="85">
        <v>5041218328</v>
      </c>
      <c r="E11" s="86">
        <v>1146561929</v>
      </c>
      <c r="F11" s="87">
        <f t="shared" si="0"/>
        <v>6187780257</v>
      </c>
      <c r="G11" s="85">
        <v>5183508072</v>
      </c>
      <c r="H11" s="86">
        <v>829786664</v>
      </c>
      <c r="I11" s="87">
        <f t="shared" si="1"/>
        <v>6013294736</v>
      </c>
      <c r="J11" s="85">
        <v>925758991</v>
      </c>
      <c r="K11" s="86">
        <v>98328674</v>
      </c>
      <c r="L11" s="88">
        <f t="shared" si="2"/>
        <v>1024087665</v>
      </c>
      <c r="M11" s="105">
        <f t="shared" si="3"/>
        <v>0.16550162133529042</v>
      </c>
      <c r="N11" s="85">
        <v>813300145</v>
      </c>
      <c r="O11" s="86">
        <v>89717582</v>
      </c>
      <c r="P11" s="88">
        <f t="shared" si="4"/>
        <v>903017727</v>
      </c>
      <c r="Q11" s="105">
        <f t="shared" si="5"/>
        <v>0.14593564889096547</v>
      </c>
      <c r="R11" s="85">
        <v>1038240967</v>
      </c>
      <c r="S11" s="86">
        <v>92899369</v>
      </c>
      <c r="T11" s="88">
        <f t="shared" si="6"/>
        <v>1131140336</v>
      </c>
      <c r="U11" s="105">
        <f t="shared" si="7"/>
        <v>0.1881065847692718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2777300103</v>
      </c>
      <c r="AA11" s="88">
        <f t="shared" si="11"/>
        <v>280945625</v>
      </c>
      <c r="AB11" s="88">
        <f t="shared" si="12"/>
        <v>3058245728</v>
      </c>
      <c r="AC11" s="105">
        <f t="shared" si="13"/>
        <v>0.5085807136129706</v>
      </c>
      <c r="AD11" s="85">
        <v>2615275766</v>
      </c>
      <c r="AE11" s="86">
        <v>415165994</v>
      </c>
      <c r="AF11" s="88">
        <f t="shared" si="14"/>
        <v>3030441760</v>
      </c>
      <c r="AG11" s="86">
        <v>6480755467</v>
      </c>
      <c r="AH11" s="86">
        <v>6480755467</v>
      </c>
      <c r="AI11" s="126">
        <v>1028954012</v>
      </c>
      <c r="AJ11" s="127">
        <f t="shared" si="15"/>
        <v>0.15877068919502252</v>
      </c>
      <c r="AK11" s="128">
        <f t="shared" si="16"/>
        <v>-0.626740777225826</v>
      </c>
    </row>
    <row r="12" spans="1:37" ht="13.5">
      <c r="A12" s="62" t="s">
        <v>97</v>
      </c>
      <c r="B12" s="63" t="s">
        <v>515</v>
      </c>
      <c r="C12" s="64" t="s">
        <v>516</v>
      </c>
      <c r="D12" s="85">
        <v>213400896</v>
      </c>
      <c r="E12" s="86">
        <v>24555000</v>
      </c>
      <c r="F12" s="87">
        <f t="shared" si="0"/>
        <v>237955896</v>
      </c>
      <c r="G12" s="85">
        <v>232639812</v>
      </c>
      <c r="H12" s="86">
        <v>929148460</v>
      </c>
      <c r="I12" s="87">
        <f t="shared" si="1"/>
        <v>1161788272</v>
      </c>
      <c r="J12" s="85">
        <v>38241587</v>
      </c>
      <c r="K12" s="86">
        <v>0</v>
      </c>
      <c r="L12" s="88">
        <f t="shared" si="2"/>
        <v>38241587</v>
      </c>
      <c r="M12" s="105">
        <f t="shared" si="3"/>
        <v>0.16070871805588713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27830195</v>
      </c>
      <c r="S12" s="86">
        <v>0</v>
      </c>
      <c r="T12" s="88">
        <f t="shared" si="6"/>
        <v>27830195</v>
      </c>
      <c r="U12" s="105">
        <f t="shared" si="7"/>
        <v>0.023954618643284083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66071782</v>
      </c>
      <c r="AA12" s="88">
        <f t="shared" si="11"/>
        <v>0</v>
      </c>
      <c r="AB12" s="88">
        <f t="shared" si="12"/>
        <v>66071782</v>
      </c>
      <c r="AC12" s="105">
        <f t="shared" si="13"/>
        <v>0.056870760010564125</v>
      </c>
      <c r="AD12" s="85">
        <v>112824431</v>
      </c>
      <c r="AE12" s="86">
        <v>1222701</v>
      </c>
      <c r="AF12" s="88">
        <f t="shared" si="14"/>
        <v>114047132</v>
      </c>
      <c r="AG12" s="86">
        <v>281004154</v>
      </c>
      <c r="AH12" s="86">
        <v>281004154</v>
      </c>
      <c r="AI12" s="126">
        <v>67027910</v>
      </c>
      <c r="AJ12" s="127">
        <f t="shared" si="15"/>
        <v>0.23852996137558877</v>
      </c>
      <c r="AK12" s="128">
        <f t="shared" si="16"/>
        <v>-0.7559763712427244</v>
      </c>
    </row>
    <row r="13" spans="1:37" ht="13.5">
      <c r="A13" s="62" t="s">
        <v>97</v>
      </c>
      <c r="B13" s="63" t="s">
        <v>517</v>
      </c>
      <c r="C13" s="64" t="s">
        <v>518</v>
      </c>
      <c r="D13" s="85">
        <v>967240322</v>
      </c>
      <c r="E13" s="86">
        <v>204802147</v>
      </c>
      <c r="F13" s="87">
        <f t="shared" si="0"/>
        <v>1172042469</v>
      </c>
      <c r="G13" s="85">
        <v>905587234</v>
      </c>
      <c r="H13" s="86">
        <v>206105362</v>
      </c>
      <c r="I13" s="87">
        <f t="shared" si="1"/>
        <v>1111692596</v>
      </c>
      <c r="J13" s="85">
        <v>160585096</v>
      </c>
      <c r="K13" s="86">
        <v>23494507</v>
      </c>
      <c r="L13" s="88">
        <f t="shared" si="2"/>
        <v>184079603</v>
      </c>
      <c r="M13" s="105">
        <f t="shared" si="3"/>
        <v>0.15705881644123257</v>
      </c>
      <c r="N13" s="85">
        <v>208285462</v>
      </c>
      <c r="O13" s="86">
        <v>42207443</v>
      </c>
      <c r="P13" s="88">
        <f t="shared" si="4"/>
        <v>250492905</v>
      </c>
      <c r="Q13" s="105">
        <f t="shared" si="5"/>
        <v>0.2137234030552864</v>
      </c>
      <c r="R13" s="85">
        <v>188067309</v>
      </c>
      <c r="S13" s="86">
        <v>32814175</v>
      </c>
      <c r="T13" s="88">
        <f t="shared" si="6"/>
        <v>220881484</v>
      </c>
      <c r="U13" s="105">
        <f t="shared" si="7"/>
        <v>0.19868935422863965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556937867</v>
      </c>
      <c r="AA13" s="88">
        <f t="shared" si="11"/>
        <v>98516125</v>
      </c>
      <c r="AB13" s="88">
        <f t="shared" si="12"/>
        <v>655453992</v>
      </c>
      <c r="AC13" s="105">
        <f t="shared" si="13"/>
        <v>0.5896000336409545</v>
      </c>
      <c r="AD13" s="85">
        <v>608601714</v>
      </c>
      <c r="AE13" s="86">
        <v>110957708</v>
      </c>
      <c r="AF13" s="88">
        <f t="shared" si="14"/>
        <v>719559422</v>
      </c>
      <c r="AG13" s="86">
        <v>1100248561</v>
      </c>
      <c r="AH13" s="86">
        <v>1100248561</v>
      </c>
      <c r="AI13" s="126">
        <v>221137879</v>
      </c>
      <c r="AJ13" s="127">
        <f t="shared" si="15"/>
        <v>0.2009890190622117</v>
      </c>
      <c r="AK13" s="128">
        <f t="shared" si="16"/>
        <v>-0.6930323233263145</v>
      </c>
    </row>
    <row r="14" spans="1:37" ht="13.5">
      <c r="A14" s="62" t="s">
        <v>112</v>
      </c>
      <c r="B14" s="63" t="s">
        <v>519</v>
      </c>
      <c r="C14" s="64" t="s">
        <v>520</v>
      </c>
      <c r="D14" s="85">
        <v>318192476</v>
      </c>
      <c r="E14" s="86">
        <v>5000000</v>
      </c>
      <c r="F14" s="87">
        <f t="shared" si="0"/>
        <v>323192476</v>
      </c>
      <c r="G14" s="85">
        <v>255385644</v>
      </c>
      <c r="H14" s="86">
        <v>54230</v>
      </c>
      <c r="I14" s="87">
        <f t="shared" si="1"/>
        <v>255439874</v>
      </c>
      <c r="J14" s="85">
        <v>39187585</v>
      </c>
      <c r="K14" s="86">
        <v>0</v>
      </c>
      <c r="L14" s="88">
        <f t="shared" si="2"/>
        <v>39187585</v>
      </c>
      <c r="M14" s="105">
        <f t="shared" si="3"/>
        <v>0.12125153866515136</v>
      </c>
      <c r="N14" s="85">
        <v>50881453</v>
      </c>
      <c r="O14" s="86">
        <v>0</v>
      </c>
      <c r="P14" s="88">
        <f t="shared" si="4"/>
        <v>50881453</v>
      </c>
      <c r="Q14" s="105">
        <f t="shared" si="5"/>
        <v>0.15743390325707954</v>
      </c>
      <c r="R14" s="85">
        <v>57454373</v>
      </c>
      <c r="S14" s="86">
        <v>8346</v>
      </c>
      <c r="T14" s="88">
        <f t="shared" si="6"/>
        <v>57462719</v>
      </c>
      <c r="U14" s="105">
        <f t="shared" si="7"/>
        <v>0.22495594795039714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147523411</v>
      </c>
      <c r="AA14" s="88">
        <f t="shared" si="11"/>
        <v>8346</v>
      </c>
      <c r="AB14" s="88">
        <f t="shared" si="12"/>
        <v>147531757</v>
      </c>
      <c r="AC14" s="105">
        <f t="shared" si="13"/>
        <v>0.5775596217213919</v>
      </c>
      <c r="AD14" s="85">
        <v>116279483</v>
      </c>
      <c r="AE14" s="86">
        <v>7128685</v>
      </c>
      <c r="AF14" s="88">
        <f t="shared" si="14"/>
        <v>123408168</v>
      </c>
      <c r="AG14" s="86">
        <v>301825683</v>
      </c>
      <c r="AH14" s="86">
        <v>301825683</v>
      </c>
      <c r="AI14" s="126">
        <v>55629152</v>
      </c>
      <c r="AJ14" s="127">
        <f t="shared" si="15"/>
        <v>0.18430887473548763</v>
      </c>
      <c r="AK14" s="128">
        <f t="shared" si="16"/>
        <v>-0.5343685921988568</v>
      </c>
    </row>
    <row r="15" spans="1:37" ht="13.5">
      <c r="A15" s="65"/>
      <c r="B15" s="66" t="s">
        <v>521</v>
      </c>
      <c r="C15" s="67"/>
      <c r="D15" s="89">
        <f>SUM(D9:D14)</f>
        <v>9432567473</v>
      </c>
      <c r="E15" s="90">
        <f>SUM(E9:E14)</f>
        <v>1862357076</v>
      </c>
      <c r="F15" s="91">
        <f t="shared" si="0"/>
        <v>11294924549</v>
      </c>
      <c r="G15" s="89">
        <f>SUM(G9:G14)</f>
        <v>9358036588</v>
      </c>
      <c r="H15" s="90">
        <f>SUM(H9:H14)</f>
        <v>2618151022</v>
      </c>
      <c r="I15" s="91">
        <f t="shared" si="1"/>
        <v>11976187610</v>
      </c>
      <c r="J15" s="89">
        <f>SUM(J9:J14)</f>
        <v>1438685478</v>
      </c>
      <c r="K15" s="90">
        <f>SUM(K9:K14)</f>
        <v>129036956</v>
      </c>
      <c r="L15" s="90">
        <f t="shared" si="2"/>
        <v>1567722434</v>
      </c>
      <c r="M15" s="106">
        <f t="shared" si="3"/>
        <v>0.13879884077125587</v>
      </c>
      <c r="N15" s="89">
        <f>SUM(N9:N14)</f>
        <v>1577881645</v>
      </c>
      <c r="O15" s="90">
        <f>SUM(O9:O14)</f>
        <v>214974642</v>
      </c>
      <c r="P15" s="90">
        <f t="shared" si="4"/>
        <v>1792856287</v>
      </c>
      <c r="Q15" s="106">
        <f t="shared" si="5"/>
        <v>0.15873114328671908</v>
      </c>
      <c r="R15" s="89">
        <f>SUM(R9:R14)</f>
        <v>1807331805</v>
      </c>
      <c r="S15" s="90">
        <f>SUM(S9:S14)</f>
        <v>232712898</v>
      </c>
      <c r="T15" s="90">
        <f t="shared" si="6"/>
        <v>2040044703</v>
      </c>
      <c r="U15" s="106">
        <f t="shared" si="7"/>
        <v>0.17034174558993903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f t="shared" si="10"/>
        <v>4823898928</v>
      </c>
      <c r="AA15" s="90">
        <f t="shared" si="11"/>
        <v>576724496</v>
      </c>
      <c r="AB15" s="90">
        <f t="shared" si="12"/>
        <v>5400623424</v>
      </c>
      <c r="AC15" s="106">
        <f t="shared" si="13"/>
        <v>0.45094679541346966</v>
      </c>
      <c r="AD15" s="89">
        <f>SUM(AD9:AD14)</f>
        <v>4799521299</v>
      </c>
      <c r="AE15" s="90">
        <f>SUM(AE9:AE14)</f>
        <v>754632006</v>
      </c>
      <c r="AF15" s="90">
        <f t="shared" si="14"/>
        <v>5554153305</v>
      </c>
      <c r="AG15" s="90">
        <f>SUM(AG9:AG14)</f>
        <v>11508065654</v>
      </c>
      <c r="AH15" s="90">
        <f>SUM(AH9:AH14)</f>
        <v>11508065654</v>
      </c>
      <c r="AI15" s="91">
        <f>SUM(AI9:AI14)</f>
        <v>2022562367</v>
      </c>
      <c r="AJ15" s="129">
        <f t="shared" si="15"/>
        <v>0.17575172299238606</v>
      </c>
      <c r="AK15" s="130">
        <f t="shared" si="16"/>
        <v>-0.6326992448761729</v>
      </c>
    </row>
    <row r="16" spans="1:37" ht="13.5">
      <c r="A16" s="62" t="s">
        <v>97</v>
      </c>
      <c r="B16" s="63" t="s">
        <v>522</v>
      </c>
      <c r="C16" s="64" t="s">
        <v>523</v>
      </c>
      <c r="D16" s="85">
        <v>155511345</v>
      </c>
      <c r="E16" s="86">
        <v>5940000</v>
      </c>
      <c r="F16" s="87">
        <f t="shared" si="0"/>
        <v>161451345</v>
      </c>
      <c r="G16" s="85">
        <v>147988293</v>
      </c>
      <c r="H16" s="86">
        <v>26484706</v>
      </c>
      <c r="I16" s="87">
        <f t="shared" si="1"/>
        <v>174472999</v>
      </c>
      <c r="J16" s="85">
        <v>12436014</v>
      </c>
      <c r="K16" s="86">
        <v>1023901</v>
      </c>
      <c r="L16" s="88">
        <f t="shared" si="2"/>
        <v>13459915</v>
      </c>
      <c r="M16" s="105">
        <f t="shared" si="3"/>
        <v>0.08336824323142059</v>
      </c>
      <c r="N16" s="85">
        <v>26873256</v>
      </c>
      <c r="O16" s="86">
        <v>671431</v>
      </c>
      <c r="P16" s="88">
        <f t="shared" si="4"/>
        <v>27544687</v>
      </c>
      <c r="Q16" s="105">
        <f t="shared" si="5"/>
        <v>0.1706067360417468</v>
      </c>
      <c r="R16" s="85">
        <v>20283132</v>
      </c>
      <c r="S16" s="86">
        <v>322424</v>
      </c>
      <c r="T16" s="88">
        <f t="shared" si="6"/>
        <v>20605556</v>
      </c>
      <c r="U16" s="105">
        <f t="shared" si="7"/>
        <v>0.11810168976346878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59592402</v>
      </c>
      <c r="AA16" s="88">
        <f t="shared" si="11"/>
        <v>2017756</v>
      </c>
      <c r="AB16" s="88">
        <f t="shared" si="12"/>
        <v>61610158</v>
      </c>
      <c r="AC16" s="105">
        <f t="shared" si="13"/>
        <v>0.3531214477490583</v>
      </c>
      <c r="AD16" s="85">
        <v>32357666</v>
      </c>
      <c r="AE16" s="86">
        <v>20343165</v>
      </c>
      <c r="AF16" s="88">
        <f t="shared" si="14"/>
        <v>52700831</v>
      </c>
      <c r="AG16" s="86">
        <v>181247616</v>
      </c>
      <c r="AH16" s="86">
        <v>181247616</v>
      </c>
      <c r="AI16" s="126">
        <v>16988273</v>
      </c>
      <c r="AJ16" s="127">
        <f t="shared" si="15"/>
        <v>0.09372963559421382</v>
      </c>
      <c r="AK16" s="128">
        <f t="shared" si="16"/>
        <v>-0.6090088977913839</v>
      </c>
    </row>
    <row r="17" spans="1:37" ht="13.5">
      <c r="A17" s="62" t="s">
        <v>97</v>
      </c>
      <c r="B17" s="63" t="s">
        <v>524</v>
      </c>
      <c r="C17" s="64" t="s">
        <v>525</v>
      </c>
      <c r="D17" s="85">
        <v>257939718</v>
      </c>
      <c r="E17" s="86">
        <v>39000000</v>
      </c>
      <c r="F17" s="87">
        <f t="shared" si="0"/>
        <v>296939718</v>
      </c>
      <c r="G17" s="85">
        <v>257939718</v>
      </c>
      <c r="H17" s="86">
        <v>39000000</v>
      </c>
      <c r="I17" s="87">
        <f t="shared" si="1"/>
        <v>296939718</v>
      </c>
      <c r="J17" s="85">
        <v>31489150</v>
      </c>
      <c r="K17" s="86">
        <v>2819611</v>
      </c>
      <c r="L17" s="88">
        <f t="shared" si="2"/>
        <v>34308761</v>
      </c>
      <c r="M17" s="105">
        <f t="shared" si="3"/>
        <v>0.11554116515999385</v>
      </c>
      <c r="N17" s="85">
        <v>29347945</v>
      </c>
      <c r="O17" s="86">
        <v>0</v>
      </c>
      <c r="P17" s="88">
        <f t="shared" si="4"/>
        <v>29347945</v>
      </c>
      <c r="Q17" s="105">
        <f t="shared" si="5"/>
        <v>0.0988346900767246</v>
      </c>
      <c r="R17" s="85">
        <v>62824852</v>
      </c>
      <c r="S17" s="86">
        <v>0</v>
      </c>
      <c r="T17" s="88">
        <f t="shared" si="6"/>
        <v>62824852</v>
      </c>
      <c r="U17" s="105">
        <f t="shared" si="7"/>
        <v>0.2115744314137188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123661947</v>
      </c>
      <c r="AA17" s="88">
        <f t="shared" si="11"/>
        <v>2819611</v>
      </c>
      <c r="AB17" s="88">
        <f t="shared" si="12"/>
        <v>126481558</v>
      </c>
      <c r="AC17" s="105">
        <f t="shared" si="13"/>
        <v>0.42595028665043727</v>
      </c>
      <c r="AD17" s="85">
        <v>119947493</v>
      </c>
      <c r="AE17" s="86">
        <v>25266148</v>
      </c>
      <c r="AF17" s="88">
        <f t="shared" si="14"/>
        <v>145213641</v>
      </c>
      <c r="AG17" s="86">
        <v>245140426</v>
      </c>
      <c r="AH17" s="86">
        <v>245140426</v>
      </c>
      <c r="AI17" s="126">
        <v>46937060</v>
      </c>
      <c r="AJ17" s="127">
        <f t="shared" si="15"/>
        <v>0.19147009232985504</v>
      </c>
      <c r="AK17" s="128">
        <f t="shared" si="16"/>
        <v>-0.5673626005975568</v>
      </c>
    </row>
    <row r="18" spans="1:37" ht="13.5">
      <c r="A18" s="62" t="s">
        <v>97</v>
      </c>
      <c r="B18" s="63" t="s">
        <v>526</v>
      </c>
      <c r="C18" s="64" t="s">
        <v>527</v>
      </c>
      <c r="D18" s="85">
        <v>900359772</v>
      </c>
      <c r="E18" s="86">
        <v>148043796</v>
      </c>
      <c r="F18" s="87">
        <f t="shared" si="0"/>
        <v>1048403568</v>
      </c>
      <c r="G18" s="85">
        <v>836960150</v>
      </c>
      <c r="H18" s="86">
        <v>130920598</v>
      </c>
      <c r="I18" s="87">
        <f t="shared" si="1"/>
        <v>967880748</v>
      </c>
      <c r="J18" s="85">
        <v>97621021</v>
      </c>
      <c r="K18" s="86">
        <v>25475134</v>
      </c>
      <c r="L18" s="88">
        <f t="shared" si="2"/>
        <v>123096155</v>
      </c>
      <c r="M18" s="105">
        <f t="shared" si="3"/>
        <v>0.11741294932334682</v>
      </c>
      <c r="N18" s="85">
        <v>125945533</v>
      </c>
      <c r="O18" s="86">
        <v>20870701</v>
      </c>
      <c r="P18" s="88">
        <f t="shared" si="4"/>
        <v>146816234</v>
      </c>
      <c r="Q18" s="105">
        <f t="shared" si="5"/>
        <v>0.14003789998547583</v>
      </c>
      <c r="R18" s="85">
        <v>144463278</v>
      </c>
      <c r="S18" s="86">
        <v>15668040</v>
      </c>
      <c r="T18" s="88">
        <f t="shared" si="6"/>
        <v>160131318</v>
      </c>
      <c r="U18" s="105">
        <f t="shared" si="7"/>
        <v>0.16544529719274878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368029832</v>
      </c>
      <c r="AA18" s="88">
        <f t="shared" si="11"/>
        <v>62013875</v>
      </c>
      <c r="AB18" s="88">
        <f t="shared" si="12"/>
        <v>430043707</v>
      </c>
      <c r="AC18" s="105">
        <f t="shared" si="13"/>
        <v>0.4443147649011818</v>
      </c>
      <c r="AD18" s="85">
        <v>344944740</v>
      </c>
      <c r="AE18" s="86">
        <v>17739813</v>
      </c>
      <c r="AF18" s="88">
        <f t="shared" si="14"/>
        <v>362684553</v>
      </c>
      <c r="AG18" s="86">
        <v>898515895</v>
      </c>
      <c r="AH18" s="86">
        <v>898515895</v>
      </c>
      <c r="AI18" s="126">
        <v>144452121</v>
      </c>
      <c r="AJ18" s="127">
        <f t="shared" si="15"/>
        <v>0.16076746310648182</v>
      </c>
      <c r="AK18" s="128">
        <f t="shared" si="16"/>
        <v>-0.5584832144753626</v>
      </c>
    </row>
    <row r="19" spans="1:37" ht="13.5">
      <c r="A19" s="62" t="s">
        <v>97</v>
      </c>
      <c r="B19" s="63" t="s">
        <v>528</v>
      </c>
      <c r="C19" s="64" t="s">
        <v>529</v>
      </c>
      <c r="D19" s="85">
        <v>468528352</v>
      </c>
      <c r="E19" s="86">
        <v>49540000</v>
      </c>
      <c r="F19" s="87">
        <f t="shared" si="0"/>
        <v>518068352</v>
      </c>
      <c r="G19" s="85">
        <v>624264866</v>
      </c>
      <c r="H19" s="86">
        <v>74861098</v>
      </c>
      <c r="I19" s="87">
        <f t="shared" si="1"/>
        <v>699125964</v>
      </c>
      <c r="J19" s="85">
        <v>33304743</v>
      </c>
      <c r="K19" s="86">
        <v>11544660</v>
      </c>
      <c r="L19" s="88">
        <f t="shared" si="2"/>
        <v>44849403</v>
      </c>
      <c r="M19" s="105">
        <f t="shared" si="3"/>
        <v>0.08657043578682065</v>
      </c>
      <c r="N19" s="85">
        <v>20378356</v>
      </c>
      <c r="O19" s="86">
        <v>3834308</v>
      </c>
      <c r="P19" s="88">
        <f t="shared" si="4"/>
        <v>24212664</v>
      </c>
      <c r="Q19" s="105">
        <f t="shared" si="5"/>
        <v>0.046736427551552114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53683099</v>
      </c>
      <c r="AA19" s="88">
        <f t="shared" si="11"/>
        <v>15378968</v>
      </c>
      <c r="AB19" s="88">
        <f t="shared" si="12"/>
        <v>69062067</v>
      </c>
      <c r="AC19" s="105">
        <f t="shared" si="13"/>
        <v>0.09878343897409594</v>
      </c>
      <c r="AD19" s="85">
        <v>196236090</v>
      </c>
      <c r="AE19" s="86">
        <v>64961802</v>
      </c>
      <c r="AF19" s="88">
        <f t="shared" si="14"/>
        <v>261197892</v>
      </c>
      <c r="AG19" s="86">
        <v>113754425</v>
      </c>
      <c r="AH19" s="86">
        <v>113754425</v>
      </c>
      <c r="AI19" s="126">
        <v>87065964</v>
      </c>
      <c r="AJ19" s="127">
        <f t="shared" si="15"/>
        <v>0.7653852938028565</v>
      </c>
      <c r="AK19" s="128">
        <f t="shared" si="16"/>
        <v>-1</v>
      </c>
    </row>
    <row r="20" spans="1:37" ht="13.5">
      <c r="A20" s="62" t="s">
        <v>97</v>
      </c>
      <c r="B20" s="63" t="s">
        <v>530</v>
      </c>
      <c r="C20" s="64" t="s">
        <v>531</v>
      </c>
      <c r="D20" s="85">
        <v>382253547</v>
      </c>
      <c r="E20" s="86">
        <v>48493000</v>
      </c>
      <c r="F20" s="87">
        <f t="shared" si="0"/>
        <v>430746547</v>
      </c>
      <c r="G20" s="85">
        <v>363987756</v>
      </c>
      <c r="H20" s="86">
        <v>49060000</v>
      </c>
      <c r="I20" s="87">
        <f t="shared" si="1"/>
        <v>413047756</v>
      </c>
      <c r="J20" s="85">
        <v>62308003</v>
      </c>
      <c r="K20" s="86">
        <v>0</v>
      </c>
      <c r="L20" s="88">
        <f t="shared" si="2"/>
        <v>62308003</v>
      </c>
      <c r="M20" s="105">
        <f t="shared" si="3"/>
        <v>0.1446511955440005</v>
      </c>
      <c r="N20" s="85">
        <v>43573621</v>
      </c>
      <c r="O20" s="86">
        <v>10480</v>
      </c>
      <c r="P20" s="88">
        <f t="shared" si="4"/>
        <v>43584101</v>
      </c>
      <c r="Q20" s="105">
        <f t="shared" si="5"/>
        <v>0.10118270547622056</v>
      </c>
      <c r="R20" s="85">
        <v>33502458</v>
      </c>
      <c r="S20" s="86">
        <v>765247</v>
      </c>
      <c r="T20" s="88">
        <f t="shared" si="6"/>
        <v>34267705</v>
      </c>
      <c r="U20" s="105">
        <f t="shared" si="7"/>
        <v>0.08296305815059313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139384082</v>
      </c>
      <c r="AA20" s="88">
        <f t="shared" si="11"/>
        <v>775727</v>
      </c>
      <c r="AB20" s="88">
        <f t="shared" si="12"/>
        <v>140159809</v>
      </c>
      <c r="AC20" s="105">
        <f t="shared" si="13"/>
        <v>0.3393307600973869</v>
      </c>
      <c r="AD20" s="85">
        <v>173221546</v>
      </c>
      <c r="AE20" s="86">
        <v>17182844</v>
      </c>
      <c r="AF20" s="88">
        <f t="shared" si="14"/>
        <v>190404390</v>
      </c>
      <c r="AG20" s="86">
        <v>343111599</v>
      </c>
      <c r="AH20" s="86">
        <v>343111599</v>
      </c>
      <c r="AI20" s="126">
        <v>45365825</v>
      </c>
      <c r="AJ20" s="127">
        <f t="shared" si="15"/>
        <v>0.13221886153723414</v>
      </c>
      <c r="AK20" s="128">
        <f t="shared" si="16"/>
        <v>-0.8200267073674089</v>
      </c>
    </row>
    <row r="21" spans="1:37" ht="13.5">
      <c r="A21" s="62" t="s">
        <v>112</v>
      </c>
      <c r="B21" s="63" t="s">
        <v>532</v>
      </c>
      <c r="C21" s="64" t="s">
        <v>533</v>
      </c>
      <c r="D21" s="85">
        <v>847719952</v>
      </c>
      <c r="E21" s="86">
        <v>351094340</v>
      </c>
      <c r="F21" s="87">
        <f t="shared" si="0"/>
        <v>1198814292</v>
      </c>
      <c r="G21" s="85">
        <v>879441390</v>
      </c>
      <c r="H21" s="86">
        <v>339814672</v>
      </c>
      <c r="I21" s="87">
        <f t="shared" si="1"/>
        <v>1219256062</v>
      </c>
      <c r="J21" s="85">
        <v>84599037</v>
      </c>
      <c r="K21" s="86">
        <v>33039375</v>
      </c>
      <c r="L21" s="88">
        <f t="shared" si="2"/>
        <v>117638412</v>
      </c>
      <c r="M21" s="105">
        <f t="shared" si="3"/>
        <v>0.09812897025421849</v>
      </c>
      <c r="N21" s="85">
        <v>48349394</v>
      </c>
      <c r="O21" s="86">
        <v>10809313</v>
      </c>
      <c r="P21" s="88">
        <f t="shared" si="4"/>
        <v>59158707</v>
      </c>
      <c r="Q21" s="105">
        <f t="shared" si="5"/>
        <v>0.049347682451553555</v>
      </c>
      <c r="R21" s="85">
        <v>303929228</v>
      </c>
      <c r="S21" s="86">
        <v>233394152</v>
      </c>
      <c r="T21" s="88">
        <f t="shared" si="6"/>
        <v>537323380</v>
      </c>
      <c r="U21" s="105">
        <f t="shared" si="7"/>
        <v>0.4406977309742504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436877659</v>
      </c>
      <c r="AA21" s="88">
        <f t="shared" si="11"/>
        <v>277242840</v>
      </c>
      <c r="AB21" s="88">
        <f t="shared" si="12"/>
        <v>714120499</v>
      </c>
      <c r="AC21" s="105">
        <f t="shared" si="13"/>
        <v>0.58570182364203</v>
      </c>
      <c r="AD21" s="85">
        <v>423828365</v>
      </c>
      <c r="AE21" s="86">
        <v>138237676</v>
      </c>
      <c r="AF21" s="88">
        <f t="shared" si="14"/>
        <v>562066041</v>
      </c>
      <c r="AG21" s="86">
        <v>3412411159</v>
      </c>
      <c r="AH21" s="86">
        <v>3412411159</v>
      </c>
      <c r="AI21" s="126">
        <v>154654124</v>
      </c>
      <c r="AJ21" s="127">
        <f t="shared" si="15"/>
        <v>0.0453210697052465</v>
      </c>
      <c r="AK21" s="128">
        <f t="shared" si="16"/>
        <v>-0.04402091426121224</v>
      </c>
    </row>
    <row r="22" spans="1:37" ht="13.5">
      <c r="A22" s="65"/>
      <c r="B22" s="66" t="s">
        <v>534</v>
      </c>
      <c r="C22" s="67"/>
      <c r="D22" s="89">
        <f>SUM(D16:D21)</f>
        <v>3012312686</v>
      </c>
      <c r="E22" s="90">
        <f>SUM(E16:E21)</f>
        <v>642111136</v>
      </c>
      <c r="F22" s="91">
        <f t="shared" si="0"/>
        <v>3654423822</v>
      </c>
      <c r="G22" s="89">
        <f>SUM(G16:G21)</f>
        <v>3110582173</v>
      </c>
      <c r="H22" s="90">
        <f>SUM(H16:H21)</f>
        <v>660141074</v>
      </c>
      <c r="I22" s="91">
        <f t="shared" si="1"/>
        <v>3770723247</v>
      </c>
      <c r="J22" s="89">
        <f>SUM(J16:J21)</f>
        <v>321757968</v>
      </c>
      <c r="K22" s="90">
        <f>SUM(K16:K21)</f>
        <v>73902681</v>
      </c>
      <c r="L22" s="90">
        <f t="shared" si="2"/>
        <v>395660649</v>
      </c>
      <c r="M22" s="106">
        <f t="shared" si="3"/>
        <v>0.10826895518195864</v>
      </c>
      <c r="N22" s="89">
        <f>SUM(N16:N21)</f>
        <v>294468105</v>
      </c>
      <c r="O22" s="90">
        <f>SUM(O16:O21)</f>
        <v>36196233</v>
      </c>
      <c r="P22" s="90">
        <f t="shared" si="4"/>
        <v>330664338</v>
      </c>
      <c r="Q22" s="106">
        <f t="shared" si="5"/>
        <v>0.09048330300644587</v>
      </c>
      <c r="R22" s="89">
        <f>SUM(R16:R21)</f>
        <v>565002948</v>
      </c>
      <c r="S22" s="90">
        <f>SUM(S16:S21)</f>
        <v>250149863</v>
      </c>
      <c r="T22" s="90">
        <f t="shared" si="6"/>
        <v>815152811</v>
      </c>
      <c r="U22" s="106">
        <f t="shared" si="7"/>
        <v>0.21617943232734949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f t="shared" si="10"/>
        <v>1181229021</v>
      </c>
      <c r="AA22" s="90">
        <f t="shared" si="11"/>
        <v>360248777</v>
      </c>
      <c r="AB22" s="90">
        <f t="shared" si="12"/>
        <v>1541477798</v>
      </c>
      <c r="AC22" s="106">
        <f t="shared" si="13"/>
        <v>0.408801626909746</v>
      </c>
      <c r="AD22" s="89">
        <f>SUM(AD16:AD21)</f>
        <v>1290535900</v>
      </c>
      <c r="AE22" s="90">
        <f>SUM(AE16:AE21)</f>
        <v>283731448</v>
      </c>
      <c r="AF22" s="90">
        <f t="shared" si="14"/>
        <v>1574267348</v>
      </c>
      <c r="AG22" s="90">
        <f>SUM(AG16:AG21)</f>
        <v>5194181120</v>
      </c>
      <c r="AH22" s="90">
        <f>SUM(AH16:AH21)</f>
        <v>5194181120</v>
      </c>
      <c r="AI22" s="91">
        <f>SUM(AI16:AI21)</f>
        <v>495463367</v>
      </c>
      <c r="AJ22" s="129">
        <f t="shared" si="15"/>
        <v>0.09538815754657397</v>
      </c>
      <c r="AK22" s="130">
        <f t="shared" si="16"/>
        <v>-0.4822017924492963</v>
      </c>
    </row>
    <row r="23" spans="1:37" ht="13.5">
      <c r="A23" s="62" t="s">
        <v>97</v>
      </c>
      <c r="B23" s="63" t="s">
        <v>535</v>
      </c>
      <c r="C23" s="64" t="s">
        <v>536</v>
      </c>
      <c r="D23" s="85">
        <v>417386017</v>
      </c>
      <c r="E23" s="86">
        <v>49698815</v>
      </c>
      <c r="F23" s="87">
        <f t="shared" si="0"/>
        <v>467084832</v>
      </c>
      <c r="G23" s="85">
        <v>419542272</v>
      </c>
      <c r="H23" s="86">
        <v>51693583</v>
      </c>
      <c r="I23" s="87">
        <f t="shared" si="1"/>
        <v>471235855</v>
      </c>
      <c r="J23" s="85">
        <v>79557080</v>
      </c>
      <c r="K23" s="86">
        <v>176593</v>
      </c>
      <c r="L23" s="88">
        <f t="shared" si="2"/>
        <v>79733673</v>
      </c>
      <c r="M23" s="105">
        <f t="shared" si="3"/>
        <v>0.17070490741176542</v>
      </c>
      <c r="N23" s="85">
        <v>54880730</v>
      </c>
      <c r="O23" s="86">
        <v>9893190</v>
      </c>
      <c r="P23" s="88">
        <f t="shared" si="4"/>
        <v>64773920</v>
      </c>
      <c r="Q23" s="105">
        <f t="shared" si="5"/>
        <v>0.13867699304780678</v>
      </c>
      <c r="R23" s="85">
        <v>52989573</v>
      </c>
      <c r="S23" s="86">
        <v>7145000</v>
      </c>
      <c r="T23" s="88">
        <f t="shared" si="6"/>
        <v>60134573</v>
      </c>
      <c r="U23" s="105">
        <f t="shared" si="7"/>
        <v>0.12761035129638001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187427383</v>
      </c>
      <c r="AA23" s="88">
        <f t="shared" si="11"/>
        <v>17214783</v>
      </c>
      <c r="AB23" s="88">
        <f t="shared" si="12"/>
        <v>204642166</v>
      </c>
      <c r="AC23" s="105">
        <f t="shared" si="13"/>
        <v>0.4342669680769516</v>
      </c>
      <c r="AD23" s="85">
        <v>160266579</v>
      </c>
      <c r="AE23" s="86">
        <v>6565040</v>
      </c>
      <c r="AF23" s="88">
        <f t="shared" si="14"/>
        <v>166831619</v>
      </c>
      <c r="AG23" s="86">
        <v>408919525</v>
      </c>
      <c r="AH23" s="86">
        <v>408919525</v>
      </c>
      <c r="AI23" s="126">
        <v>118237769</v>
      </c>
      <c r="AJ23" s="127">
        <f t="shared" si="15"/>
        <v>0.28914679239148583</v>
      </c>
      <c r="AK23" s="128">
        <f t="shared" si="16"/>
        <v>-0.6395493050990533</v>
      </c>
    </row>
    <row r="24" spans="1:37" ht="13.5">
      <c r="A24" s="62" t="s">
        <v>97</v>
      </c>
      <c r="B24" s="63" t="s">
        <v>537</v>
      </c>
      <c r="C24" s="64" t="s">
        <v>538</v>
      </c>
      <c r="D24" s="85">
        <v>199886904</v>
      </c>
      <c r="E24" s="86">
        <v>42613200</v>
      </c>
      <c r="F24" s="87">
        <f t="shared" si="0"/>
        <v>242500104</v>
      </c>
      <c r="G24" s="85">
        <v>170969431</v>
      </c>
      <c r="H24" s="86">
        <v>42613200</v>
      </c>
      <c r="I24" s="87">
        <f t="shared" si="1"/>
        <v>213582631</v>
      </c>
      <c r="J24" s="85">
        <v>11016867</v>
      </c>
      <c r="K24" s="86">
        <v>0</v>
      </c>
      <c r="L24" s="88">
        <f t="shared" si="2"/>
        <v>11016867</v>
      </c>
      <c r="M24" s="105">
        <f t="shared" si="3"/>
        <v>0.04543035989790751</v>
      </c>
      <c r="N24" s="85">
        <v>3407233</v>
      </c>
      <c r="O24" s="86">
        <v>0</v>
      </c>
      <c r="P24" s="88">
        <f t="shared" si="4"/>
        <v>3407233</v>
      </c>
      <c r="Q24" s="105">
        <f t="shared" si="5"/>
        <v>0.014050439335069316</v>
      </c>
      <c r="R24" s="85">
        <v>37333017</v>
      </c>
      <c r="S24" s="86">
        <v>9135403</v>
      </c>
      <c r="T24" s="88">
        <f t="shared" si="6"/>
        <v>46468420</v>
      </c>
      <c r="U24" s="105">
        <f t="shared" si="7"/>
        <v>0.21756647430754797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51757117</v>
      </c>
      <c r="AA24" s="88">
        <f t="shared" si="11"/>
        <v>9135403</v>
      </c>
      <c r="AB24" s="88">
        <f t="shared" si="12"/>
        <v>60892520</v>
      </c>
      <c r="AC24" s="105">
        <f t="shared" si="13"/>
        <v>0.2851005239279031</v>
      </c>
      <c r="AD24" s="85">
        <v>85357384</v>
      </c>
      <c r="AE24" s="86">
        <v>167028</v>
      </c>
      <c r="AF24" s="88">
        <f t="shared" si="14"/>
        <v>85524412</v>
      </c>
      <c r="AG24" s="86">
        <v>205233084</v>
      </c>
      <c r="AH24" s="86">
        <v>205233084</v>
      </c>
      <c r="AI24" s="126">
        <v>26325357</v>
      </c>
      <c r="AJ24" s="127">
        <f t="shared" si="15"/>
        <v>0.1282705326398545</v>
      </c>
      <c r="AK24" s="128">
        <f t="shared" si="16"/>
        <v>-0.4566648409111541</v>
      </c>
    </row>
    <row r="25" spans="1:37" ht="13.5">
      <c r="A25" s="62" t="s">
        <v>97</v>
      </c>
      <c r="B25" s="63" t="s">
        <v>539</v>
      </c>
      <c r="C25" s="64" t="s">
        <v>540</v>
      </c>
      <c r="D25" s="85">
        <v>284209078</v>
      </c>
      <c r="E25" s="86">
        <v>140539801</v>
      </c>
      <c r="F25" s="87">
        <f t="shared" si="0"/>
        <v>424748879</v>
      </c>
      <c r="G25" s="85">
        <v>284209078</v>
      </c>
      <c r="H25" s="86">
        <v>140539801</v>
      </c>
      <c r="I25" s="87">
        <f t="shared" si="1"/>
        <v>424748879</v>
      </c>
      <c r="J25" s="85">
        <v>34426513</v>
      </c>
      <c r="K25" s="86">
        <v>26601412</v>
      </c>
      <c r="L25" s="88">
        <f t="shared" si="2"/>
        <v>61027925</v>
      </c>
      <c r="M25" s="105">
        <f t="shared" si="3"/>
        <v>0.14368001427968455</v>
      </c>
      <c r="N25" s="85">
        <v>31255949</v>
      </c>
      <c r="O25" s="86">
        <v>32537191</v>
      </c>
      <c r="P25" s="88">
        <f t="shared" si="4"/>
        <v>63793140</v>
      </c>
      <c r="Q25" s="105">
        <f t="shared" si="5"/>
        <v>0.15019024923665544</v>
      </c>
      <c r="R25" s="85">
        <v>40934068</v>
      </c>
      <c r="S25" s="86">
        <v>33436317</v>
      </c>
      <c r="T25" s="88">
        <f t="shared" si="6"/>
        <v>74370385</v>
      </c>
      <c r="U25" s="105">
        <f t="shared" si="7"/>
        <v>0.17509259865521623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106616530</v>
      </c>
      <c r="AA25" s="88">
        <f t="shared" si="11"/>
        <v>92574920</v>
      </c>
      <c r="AB25" s="88">
        <f t="shared" si="12"/>
        <v>199191450</v>
      </c>
      <c r="AC25" s="105">
        <f t="shared" si="13"/>
        <v>0.4689628621715562</v>
      </c>
      <c r="AD25" s="85">
        <v>131149066</v>
      </c>
      <c r="AE25" s="86">
        <v>39740939</v>
      </c>
      <c r="AF25" s="88">
        <f t="shared" si="14"/>
        <v>170890005</v>
      </c>
      <c r="AG25" s="86">
        <v>113754425</v>
      </c>
      <c r="AH25" s="86">
        <v>113754425</v>
      </c>
      <c r="AI25" s="126">
        <v>41349393</v>
      </c>
      <c r="AJ25" s="127">
        <f t="shared" si="15"/>
        <v>0.3634970068197347</v>
      </c>
      <c r="AK25" s="128">
        <f t="shared" si="16"/>
        <v>-0.5648055309027582</v>
      </c>
    </row>
    <row r="26" spans="1:37" ht="13.5">
      <c r="A26" s="62" t="s">
        <v>97</v>
      </c>
      <c r="B26" s="63" t="s">
        <v>541</v>
      </c>
      <c r="C26" s="64" t="s">
        <v>542</v>
      </c>
      <c r="D26" s="85">
        <v>345923294</v>
      </c>
      <c r="E26" s="86">
        <v>18318351</v>
      </c>
      <c r="F26" s="87">
        <f t="shared" si="0"/>
        <v>364241645</v>
      </c>
      <c r="G26" s="85">
        <v>289381930</v>
      </c>
      <c r="H26" s="86">
        <v>23318351</v>
      </c>
      <c r="I26" s="87">
        <f t="shared" si="1"/>
        <v>312700281</v>
      </c>
      <c r="J26" s="85">
        <v>40090197</v>
      </c>
      <c r="K26" s="86">
        <v>5760185</v>
      </c>
      <c r="L26" s="88">
        <f t="shared" si="2"/>
        <v>45850382</v>
      </c>
      <c r="M26" s="105">
        <f t="shared" si="3"/>
        <v>0.12587902187845654</v>
      </c>
      <c r="N26" s="85">
        <v>7760789</v>
      </c>
      <c r="O26" s="86">
        <v>7001661</v>
      </c>
      <c r="P26" s="88">
        <f t="shared" si="4"/>
        <v>14762450</v>
      </c>
      <c r="Q26" s="105">
        <f t="shared" si="5"/>
        <v>0.040529275558262974</v>
      </c>
      <c r="R26" s="85">
        <v>51331391</v>
      </c>
      <c r="S26" s="86">
        <v>1692154</v>
      </c>
      <c r="T26" s="88">
        <f t="shared" si="6"/>
        <v>53023545</v>
      </c>
      <c r="U26" s="105">
        <f t="shared" si="7"/>
        <v>0.1695666688575825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99182377</v>
      </c>
      <c r="AA26" s="88">
        <f t="shared" si="11"/>
        <v>14454000</v>
      </c>
      <c r="AB26" s="88">
        <f t="shared" si="12"/>
        <v>113636377</v>
      </c>
      <c r="AC26" s="105">
        <f t="shared" si="13"/>
        <v>0.3634035013866841</v>
      </c>
      <c r="AD26" s="85">
        <v>114500062</v>
      </c>
      <c r="AE26" s="86">
        <v>16993834</v>
      </c>
      <c r="AF26" s="88">
        <f t="shared" si="14"/>
        <v>131493896</v>
      </c>
      <c r="AG26" s="86">
        <v>308937957</v>
      </c>
      <c r="AH26" s="86">
        <v>308937957</v>
      </c>
      <c r="AI26" s="126">
        <v>52017106</v>
      </c>
      <c r="AJ26" s="127">
        <f t="shared" si="15"/>
        <v>0.16837395606911454</v>
      </c>
      <c r="AK26" s="128">
        <f t="shared" si="16"/>
        <v>-0.5967604077987012</v>
      </c>
    </row>
    <row r="27" spans="1:37" ht="13.5">
      <c r="A27" s="62" t="s">
        <v>97</v>
      </c>
      <c r="B27" s="63" t="s">
        <v>543</v>
      </c>
      <c r="C27" s="64" t="s">
        <v>544</v>
      </c>
      <c r="D27" s="85">
        <v>198897806</v>
      </c>
      <c r="E27" s="86">
        <v>79208217</v>
      </c>
      <c r="F27" s="87">
        <f t="shared" si="0"/>
        <v>278106023</v>
      </c>
      <c r="G27" s="85">
        <v>189199043</v>
      </c>
      <c r="H27" s="86">
        <v>50550964</v>
      </c>
      <c r="I27" s="87">
        <f t="shared" si="1"/>
        <v>239750007</v>
      </c>
      <c r="J27" s="85">
        <v>36676031</v>
      </c>
      <c r="K27" s="86">
        <v>19475539</v>
      </c>
      <c r="L27" s="88">
        <f t="shared" si="2"/>
        <v>56151570</v>
      </c>
      <c r="M27" s="105">
        <f t="shared" si="3"/>
        <v>0.2019070618977569</v>
      </c>
      <c r="N27" s="85">
        <v>37120952</v>
      </c>
      <c r="O27" s="86">
        <v>4729844</v>
      </c>
      <c r="P27" s="88">
        <f t="shared" si="4"/>
        <v>41850796</v>
      </c>
      <c r="Q27" s="105">
        <f t="shared" si="5"/>
        <v>0.15048504001655513</v>
      </c>
      <c r="R27" s="85">
        <v>37147433</v>
      </c>
      <c r="S27" s="86">
        <v>10265325</v>
      </c>
      <c r="T27" s="88">
        <f t="shared" si="6"/>
        <v>47412758</v>
      </c>
      <c r="U27" s="105">
        <f t="shared" si="7"/>
        <v>0.19775915168169317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110944416</v>
      </c>
      <c r="AA27" s="88">
        <f t="shared" si="11"/>
        <v>34470708</v>
      </c>
      <c r="AB27" s="88">
        <f t="shared" si="12"/>
        <v>145415124</v>
      </c>
      <c r="AC27" s="105">
        <f t="shared" si="13"/>
        <v>0.6065281324475623</v>
      </c>
      <c r="AD27" s="85">
        <v>83425420</v>
      </c>
      <c r="AE27" s="86">
        <v>12917822</v>
      </c>
      <c r="AF27" s="88">
        <f t="shared" si="14"/>
        <v>96343242</v>
      </c>
      <c r="AG27" s="86">
        <v>236238718</v>
      </c>
      <c r="AH27" s="86">
        <v>236238718</v>
      </c>
      <c r="AI27" s="126">
        <v>41486382</v>
      </c>
      <c r="AJ27" s="127">
        <f t="shared" si="15"/>
        <v>0.1756121196018343</v>
      </c>
      <c r="AK27" s="128">
        <f t="shared" si="16"/>
        <v>-0.5078766604096632</v>
      </c>
    </row>
    <row r="28" spans="1:37" ht="13.5">
      <c r="A28" s="62" t="s">
        <v>112</v>
      </c>
      <c r="B28" s="63" t="s">
        <v>545</v>
      </c>
      <c r="C28" s="64" t="s">
        <v>546</v>
      </c>
      <c r="D28" s="85">
        <v>341193618</v>
      </c>
      <c r="E28" s="86">
        <v>367856000</v>
      </c>
      <c r="F28" s="87">
        <f t="shared" si="0"/>
        <v>709049618</v>
      </c>
      <c r="G28" s="85">
        <v>402988734</v>
      </c>
      <c r="H28" s="86">
        <v>233299912</v>
      </c>
      <c r="I28" s="87">
        <f t="shared" si="1"/>
        <v>636288646</v>
      </c>
      <c r="J28" s="85">
        <v>74863857</v>
      </c>
      <c r="K28" s="86">
        <v>49369908</v>
      </c>
      <c r="L28" s="88">
        <f t="shared" si="2"/>
        <v>124233765</v>
      </c>
      <c r="M28" s="105">
        <f t="shared" si="3"/>
        <v>0.17521166621656653</v>
      </c>
      <c r="N28" s="85">
        <v>25760442</v>
      </c>
      <c r="O28" s="86">
        <v>1622042</v>
      </c>
      <c r="P28" s="88">
        <f t="shared" si="4"/>
        <v>27382484</v>
      </c>
      <c r="Q28" s="105">
        <f t="shared" si="5"/>
        <v>0.03861857238882258</v>
      </c>
      <c r="R28" s="85">
        <v>22307367</v>
      </c>
      <c r="S28" s="86">
        <v>1204460</v>
      </c>
      <c r="T28" s="88">
        <f t="shared" si="6"/>
        <v>23511827</v>
      </c>
      <c r="U28" s="105">
        <f t="shared" si="7"/>
        <v>0.03695151115426316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122931666</v>
      </c>
      <c r="AA28" s="88">
        <f t="shared" si="11"/>
        <v>52196410</v>
      </c>
      <c r="AB28" s="88">
        <f t="shared" si="12"/>
        <v>175128076</v>
      </c>
      <c r="AC28" s="105">
        <f t="shared" si="13"/>
        <v>0.2752336963749625</v>
      </c>
      <c r="AD28" s="85">
        <v>236020314</v>
      </c>
      <c r="AE28" s="86">
        <v>92272667</v>
      </c>
      <c r="AF28" s="88">
        <f t="shared" si="14"/>
        <v>328292981</v>
      </c>
      <c r="AG28" s="86">
        <v>714966001</v>
      </c>
      <c r="AH28" s="86">
        <v>714966001</v>
      </c>
      <c r="AI28" s="126">
        <v>129203809</v>
      </c>
      <c r="AJ28" s="127">
        <f t="shared" si="15"/>
        <v>0.18071322107524943</v>
      </c>
      <c r="AK28" s="128">
        <f t="shared" si="16"/>
        <v>-0.928381572678217</v>
      </c>
    </row>
    <row r="29" spans="1:37" ht="13.5">
      <c r="A29" s="65"/>
      <c r="B29" s="66" t="s">
        <v>547</v>
      </c>
      <c r="C29" s="67"/>
      <c r="D29" s="89">
        <f>SUM(D23:D28)</f>
        <v>1787496717</v>
      </c>
      <c r="E29" s="90">
        <f>SUM(E23:E28)</f>
        <v>698234384</v>
      </c>
      <c r="F29" s="91">
        <f t="shared" si="0"/>
        <v>2485731101</v>
      </c>
      <c r="G29" s="89">
        <f>SUM(G23:G28)</f>
        <v>1756290488</v>
      </c>
      <c r="H29" s="90">
        <f>SUM(H23:H28)</f>
        <v>542015811</v>
      </c>
      <c r="I29" s="91">
        <f t="shared" si="1"/>
        <v>2298306299</v>
      </c>
      <c r="J29" s="89">
        <f>SUM(J23:J28)</f>
        <v>276630545</v>
      </c>
      <c r="K29" s="90">
        <f>SUM(K23:K28)</f>
        <v>101383637</v>
      </c>
      <c r="L29" s="90">
        <f t="shared" si="2"/>
        <v>378014182</v>
      </c>
      <c r="M29" s="106">
        <f t="shared" si="3"/>
        <v>0.15207364217631036</v>
      </c>
      <c r="N29" s="89">
        <f>SUM(N23:N28)</f>
        <v>160186095</v>
      </c>
      <c r="O29" s="90">
        <f>SUM(O23:O28)</f>
        <v>55783928</v>
      </c>
      <c r="P29" s="90">
        <f t="shared" si="4"/>
        <v>215970023</v>
      </c>
      <c r="Q29" s="106">
        <f t="shared" si="5"/>
        <v>0.08688390426185523</v>
      </c>
      <c r="R29" s="89">
        <f>SUM(R23:R28)</f>
        <v>242042849</v>
      </c>
      <c r="S29" s="90">
        <f>SUM(S23:S28)</f>
        <v>62878659</v>
      </c>
      <c r="T29" s="90">
        <f t="shared" si="6"/>
        <v>304921508</v>
      </c>
      <c r="U29" s="106">
        <f t="shared" si="7"/>
        <v>0.13267226745741953</v>
      </c>
      <c r="V29" s="89">
        <f>SUM(V23:V28)</f>
        <v>0</v>
      </c>
      <c r="W29" s="90">
        <f>SUM(W23:W28)</f>
        <v>0</v>
      </c>
      <c r="X29" s="90">
        <f t="shared" si="8"/>
        <v>0</v>
      </c>
      <c r="Y29" s="106">
        <f t="shared" si="9"/>
        <v>0</v>
      </c>
      <c r="Z29" s="89">
        <f t="shared" si="10"/>
        <v>678859489</v>
      </c>
      <c r="AA29" s="90">
        <f t="shared" si="11"/>
        <v>220046224</v>
      </c>
      <c r="AB29" s="90">
        <f t="shared" si="12"/>
        <v>898905713</v>
      </c>
      <c r="AC29" s="106">
        <f t="shared" si="13"/>
        <v>0.3911165858924533</v>
      </c>
      <c r="AD29" s="89">
        <f>SUM(AD23:AD28)</f>
        <v>810718825</v>
      </c>
      <c r="AE29" s="90">
        <f>SUM(AE23:AE28)</f>
        <v>168657330</v>
      </c>
      <c r="AF29" s="90">
        <f t="shared" si="14"/>
        <v>979376155</v>
      </c>
      <c r="AG29" s="90">
        <f>SUM(AG23:AG28)</f>
        <v>1988049710</v>
      </c>
      <c r="AH29" s="90">
        <f>SUM(AH23:AH28)</f>
        <v>1988049710</v>
      </c>
      <c r="AI29" s="91">
        <f>SUM(AI23:AI28)</f>
        <v>408619816</v>
      </c>
      <c r="AJ29" s="129">
        <f t="shared" si="15"/>
        <v>0.20553802751743064</v>
      </c>
      <c r="AK29" s="130">
        <f t="shared" si="16"/>
        <v>-0.6886574106963019</v>
      </c>
    </row>
    <row r="30" spans="1:37" ht="13.5">
      <c r="A30" s="62" t="s">
        <v>97</v>
      </c>
      <c r="B30" s="63" t="s">
        <v>85</v>
      </c>
      <c r="C30" s="64" t="s">
        <v>86</v>
      </c>
      <c r="D30" s="85">
        <v>3217211823</v>
      </c>
      <c r="E30" s="86">
        <v>164114549</v>
      </c>
      <c r="F30" s="87">
        <f t="shared" si="0"/>
        <v>3381326372</v>
      </c>
      <c r="G30" s="85">
        <v>3118697456</v>
      </c>
      <c r="H30" s="86">
        <v>189374549</v>
      </c>
      <c r="I30" s="87">
        <f t="shared" si="1"/>
        <v>3308072005</v>
      </c>
      <c r="J30" s="85">
        <v>397635410</v>
      </c>
      <c r="K30" s="86">
        <v>12689246</v>
      </c>
      <c r="L30" s="88">
        <f t="shared" si="2"/>
        <v>410324656</v>
      </c>
      <c r="M30" s="105">
        <f t="shared" si="3"/>
        <v>0.12135020724346689</v>
      </c>
      <c r="N30" s="85">
        <v>1168006129</v>
      </c>
      <c r="O30" s="86">
        <v>38891026</v>
      </c>
      <c r="P30" s="88">
        <f t="shared" si="4"/>
        <v>1206897155</v>
      </c>
      <c r="Q30" s="105">
        <f t="shared" si="5"/>
        <v>0.3569300984944969</v>
      </c>
      <c r="R30" s="85">
        <v>732368928</v>
      </c>
      <c r="S30" s="86">
        <v>22796061</v>
      </c>
      <c r="T30" s="88">
        <f t="shared" si="6"/>
        <v>755164989</v>
      </c>
      <c r="U30" s="105">
        <f t="shared" si="7"/>
        <v>0.2282794896418828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2298010467</v>
      </c>
      <c r="AA30" s="88">
        <f t="shared" si="11"/>
        <v>74376333</v>
      </c>
      <c r="AB30" s="88">
        <f t="shared" si="12"/>
        <v>2372386800</v>
      </c>
      <c r="AC30" s="105">
        <f t="shared" si="13"/>
        <v>0.7171508952689801</v>
      </c>
      <c r="AD30" s="85">
        <v>1527703850</v>
      </c>
      <c r="AE30" s="86">
        <v>122964124</v>
      </c>
      <c r="AF30" s="88">
        <f t="shared" si="14"/>
        <v>1650667974</v>
      </c>
      <c r="AG30" s="86">
        <v>3339467873</v>
      </c>
      <c r="AH30" s="86">
        <v>3339467873</v>
      </c>
      <c r="AI30" s="126">
        <v>639221978</v>
      </c>
      <c r="AJ30" s="127">
        <f t="shared" si="15"/>
        <v>0.1914143217750908</v>
      </c>
      <c r="AK30" s="128">
        <f t="shared" si="16"/>
        <v>-0.5425094562354428</v>
      </c>
    </row>
    <row r="31" spans="1:37" ht="13.5">
      <c r="A31" s="62" t="s">
        <v>97</v>
      </c>
      <c r="B31" s="63" t="s">
        <v>548</v>
      </c>
      <c r="C31" s="64" t="s">
        <v>549</v>
      </c>
      <c r="D31" s="85">
        <v>431157789</v>
      </c>
      <c r="E31" s="86">
        <v>30228458</v>
      </c>
      <c r="F31" s="87">
        <f t="shared" si="0"/>
        <v>461386247</v>
      </c>
      <c r="G31" s="85">
        <v>406781241</v>
      </c>
      <c r="H31" s="86">
        <v>34193647</v>
      </c>
      <c r="I31" s="87">
        <f t="shared" si="1"/>
        <v>440974888</v>
      </c>
      <c r="J31" s="85">
        <v>34846504</v>
      </c>
      <c r="K31" s="86">
        <v>5479899</v>
      </c>
      <c r="L31" s="88">
        <f t="shared" si="2"/>
        <v>40326403</v>
      </c>
      <c r="M31" s="105">
        <f t="shared" si="3"/>
        <v>0.08740269841636611</v>
      </c>
      <c r="N31" s="85">
        <v>87562154</v>
      </c>
      <c r="O31" s="86">
        <v>14514004</v>
      </c>
      <c r="P31" s="88">
        <f t="shared" si="4"/>
        <v>102076158</v>
      </c>
      <c r="Q31" s="105">
        <f t="shared" si="5"/>
        <v>0.22123797287785216</v>
      </c>
      <c r="R31" s="85">
        <v>68527625</v>
      </c>
      <c r="S31" s="86">
        <v>4974455</v>
      </c>
      <c r="T31" s="88">
        <f t="shared" si="6"/>
        <v>73502080</v>
      </c>
      <c r="U31" s="105">
        <f t="shared" si="7"/>
        <v>0.16668087458077657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190936283</v>
      </c>
      <c r="AA31" s="88">
        <f t="shared" si="11"/>
        <v>24968358</v>
      </c>
      <c r="AB31" s="88">
        <f t="shared" si="12"/>
        <v>215904641</v>
      </c>
      <c r="AC31" s="105">
        <f t="shared" si="13"/>
        <v>0.4896075646829123</v>
      </c>
      <c r="AD31" s="85">
        <v>173423155</v>
      </c>
      <c r="AE31" s="86">
        <v>32874311</v>
      </c>
      <c r="AF31" s="88">
        <f t="shared" si="14"/>
        <v>206297466</v>
      </c>
      <c r="AG31" s="86">
        <v>466343898</v>
      </c>
      <c r="AH31" s="86">
        <v>466343898</v>
      </c>
      <c r="AI31" s="126">
        <v>93662947</v>
      </c>
      <c r="AJ31" s="127">
        <f t="shared" si="15"/>
        <v>0.20084522902881427</v>
      </c>
      <c r="AK31" s="128">
        <f t="shared" si="16"/>
        <v>-0.6437082751176401</v>
      </c>
    </row>
    <row r="32" spans="1:37" ht="13.5">
      <c r="A32" s="62" t="s">
        <v>97</v>
      </c>
      <c r="B32" s="63" t="s">
        <v>87</v>
      </c>
      <c r="C32" s="64" t="s">
        <v>88</v>
      </c>
      <c r="D32" s="85">
        <v>1818848430</v>
      </c>
      <c r="E32" s="86">
        <v>42886957</v>
      </c>
      <c r="F32" s="87">
        <f t="shared" si="0"/>
        <v>1861735387</v>
      </c>
      <c r="G32" s="85">
        <v>1898790419</v>
      </c>
      <c r="H32" s="86">
        <v>444025706</v>
      </c>
      <c r="I32" s="87">
        <f t="shared" si="1"/>
        <v>2342816125</v>
      </c>
      <c r="J32" s="85">
        <v>215789152</v>
      </c>
      <c r="K32" s="86">
        <v>-363965547</v>
      </c>
      <c r="L32" s="88">
        <f t="shared" si="2"/>
        <v>-148176395</v>
      </c>
      <c r="M32" s="105">
        <f t="shared" si="3"/>
        <v>-0.0795904702863125</v>
      </c>
      <c r="N32" s="85">
        <v>224551005</v>
      </c>
      <c r="O32" s="86">
        <v>48002395</v>
      </c>
      <c r="P32" s="88">
        <f t="shared" si="4"/>
        <v>272553400</v>
      </c>
      <c r="Q32" s="105">
        <f t="shared" si="5"/>
        <v>0.14639749660621346</v>
      </c>
      <c r="R32" s="85">
        <v>342600605</v>
      </c>
      <c r="S32" s="86">
        <v>34848881</v>
      </c>
      <c r="T32" s="88">
        <f t="shared" si="6"/>
        <v>377449486</v>
      </c>
      <c r="U32" s="105">
        <f t="shared" si="7"/>
        <v>0.1611093085676965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782940762</v>
      </c>
      <c r="AA32" s="88">
        <f t="shared" si="11"/>
        <v>-281114271</v>
      </c>
      <c r="AB32" s="88">
        <f t="shared" si="12"/>
        <v>501826491</v>
      </c>
      <c r="AC32" s="105">
        <f t="shared" si="13"/>
        <v>0.21419798406074228</v>
      </c>
      <c r="AD32" s="85">
        <v>593845442</v>
      </c>
      <c r="AE32" s="86">
        <v>7075443</v>
      </c>
      <c r="AF32" s="88">
        <f t="shared" si="14"/>
        <v>600920885</v>
      </c>
      <c r="AG32" s="86">
        <v>1810179830</v>
      </c>
      <c r="AH32" s="86">
        <v>1810179830</v>
      </c>
      <c r="AI32" s="126">
        <v>187819663</v>
      </c>
      <c r="AJ32" s="127">
        <f t="shared" si="15"/>
        <v>0.10375746093690592</v>
      </c>
      <c r="AK32" s="128">
        <f t="shared" si="16"/>
        <v>-0.37188156474208744</v>
      </c>
    </row>
    <row r="33" spans="1:37" ht="13.5">
      <c r="A33" s="62" t="s">
        <v>112</v>
      </c>
      <c r="B33" s="63" t="s">
        <v>550</v>
      </c>
      <c r="C33" s="64" t="s">
        <v>551</v>
      </c>
      <c r="D33" s="85">
        <v>196731918</v>
      </c>
      <c r="E33" s="86">
        <v>3010000</v>
      </c>
      <c r="F33" s="87">
        <f t="shared" si="0"/>
        <v>199741918</v>
      </c>
      <c r="G33" s="85">
        <v>198571637</v>
      </c>
      <c r="H33" s="86">
        <v>3878000</v>
      </c>
      <c r="I33" s="87">
        <f t="shared" si="1"/>
        <v>202449637</v>
      </c>
      <c r="J33" s="85">
        <v>35982230</v>
      </c>
      <c r="K33" s="86">
        <v>350298</v>
      </c>
      <c r="L33" s="88">
        <f t="shared" si="2"/>
        <v>36332528</v>
      </c>
      <c r="M33" s="105">
        <f t="shared" si="3"/>
        <v>0.1818973621751244</v>
      </c>
      <c r="N33" s="85">
        <v>43056183</v>
      </c>
      <c r="O33" s="86">
        <v>610629</v>
      </c>
      <c r="P33" s="88">
        <f t="shared" si="4"/>
        <v>43666812</v>
      </c>
      <c r="Q33" s="105">
        <f t="shared" si="5"/>
        <v>0.21861616448481286</v>
      </c>
      <c r="R33" s="85">
        <v>44410138</v>
      </c>
      <c r="S33" s="86">
        <v>245815</v>
      </c>
      <c r="T33" s="88">
        <f t="shared" si="6"/>
        <v>44655953</v>
      </c>
      <c r="U33" s="105">
        <f t="shared" si="7"/>
        <v>0.22057808382239777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123448551</v>
      </c>
      <c r="AA33" s="88">
        <f t="shared" si="11"/>
        <v>1206742</v>
      </c>
      <c r="AB33" s="88">
        <f t="shared" si="12"/>
        <v>124655293</v>
      </c>
      <c r="AC33" s="105">
        <f t="shared" si="13"/>
        <v>0.6157348308804328</v>
      </c>
      <c r="AD33" s="85">
        <v>116926331</v>
      </c>
      <c r="AE33" s="86">
        <v>1635079</v>
      </c>
      <c r="AF33" s="88">
        <f t="shared" si="14"/>
        <v>118561410</v>
      </c>
      <c r="AG33" s="86">
        <v>191135132</v>
      </c>
      <c r="AH33" s="86">
        <v>191135132</v>
      </c>
      <c r="AI33" s="126">
        <v>41885862</v>
      </c>
      <c r="AJ33" s="127">
        <f t="shared" si="15"/>
        <v>0.21914266394521337</v>
      </c>
      <c r="AK33" s="128">
        <f t="shared" si="16"/>
        <v>-0.6233517044036504</v>
      </c>
    </row>
    <row r="34" spans="1:37" ht="13.5">
      <c r="A34" s="65"/>
      <c r="B34" s="66" t="s">
        <v>552</v>
      </c>
      <c r="C34" s="67"/>
      <c r="D34" s="89">
        <f>SUM(D30:D33)</f>
        <v>5663949960</v>
      </c>
      <c r="E34" s="90">
        <f>SUM(E30:E33)</f>
        <v>240239964</v>
      </c>
      <c r="F34" s="91">
        <f t="shared" si="0"/>
        <v>5904189924</v>
      </c>
      <c r="G34" s="89">
        <f>SUM(G30:G33)</f>
        <v>5622840753</v>
      </c>
      <c r="H34" s="90">
        <f>SUM(H30:H33)</f>
        <v>671471902</v>
      </c>
      <c r="I34" s="91">
        <f t="shared" si="1"/>
        <v>6294312655</v>
      </c>
      <c r="J34" s="89">
        <f>SUM(J30:J33)</f>
        <v>684253296</v>
      </c>
      <c r="K34" s="90">
        <f>SUM(K30:K33)</f>
        <v>-345446104</v>
      </c>
      <c r="L34" s="90">
        <f t="shared" si="2"/>
        <v>338807192</v>
      </c>
      <c r="M34" s="106">
        <f t="shared" si="3"/>
        <v>0.05738419603047986</v>
      </c>
      <c r="N34" s="89">
        <f>SUM(N30:N33)</f>
        <v>1523175471</v>
      </c>
      <c r="O34" s="90">
        <f>SUM(O30:O33)</f>
        <v>102018054</v>
      </c>
      <c r="P34" s="90">
        <f t="shared" si="4"/>
        <v>1625193525</v>
      </c>
      <c r="Q34" s="106">
        <f t="shared" si="5"/>
        <v>0.2752610512059808</v>
      </c>
      <c r="R34" s="89">
        <f>SUM(R30:R33)</f>
        <v>1187907296</v>
      </c>
      <c r="S34" s="90">
        <f>SUM(S30:S33)</f>
        <v>62865212</v>
      </c>
      <c r="T34" s="90">
        <f t="shared" si="6"/>
        <v>1250772508</v>
      </c>
      <c r="U34" s="106">
        <f t="shared" si="7"/>
        <v>0.19871470906460714</v>
      </c>
      <c r="V34" s="89">
        <f>SUM(V30:V33)</f>
        <v>0</v>
      </c>
      <c r="W34" s="90">
        <f>SUM(W30:W33)</f>
        <v>0</v>
      </c>
      <c r="X34" s="90">
        <f t="shared" si="8"/>
        <v>0</v>
      </c>
      <c r="Y34" s="106">
        <f t="shared" si="9"/>
        <v>0</v>
      </c>
      <c r="Z34" s="89">
        <f t="shared" si="10"/>
        <v>3395336063</v>
      </c>
      <c r="AA34" s="90">
        <f t="shared" si="11"/>
        <v>-180562838</v>
      </c>
      <c r="AB34" s="90">
        <f t="shared" si="12"/>
        <v>3214773225</v>
      </c>
      <c r="AC34" s="106">
        <f t="shared" si="13"/>
        <v>0.5107425387339612</v>
      </c>
      <c r="AD34" s="89">
        <f>SUM(AD30:AD33)</f>
        <v>2411898778</v>
      </c>
      <c r="AE34" s="90">
        <f>SUM(AE30:AE33)</f>
        <v>164548957</v>
      </c>
      <c r="AF34" s="90">
        <f t="shared" si="14"/>
        <v>2576447735</v>
      </c>
      <c r="AG34" s="90">
        <f>SUM(AG30:AG33)</f>
        <v>5807126733</v>
      </c>
      <c r="AH34" s="90">
        <f>SUM(AH30:AH33)</f>
        <v>5807126733</v>
      </c>
      <c r="AI34" s="91">
        <f>SUM(AI30:AI33)</f>
        <v>962590450</v>
      </c>
      <c r="AJ34" s="129">
        <f t="shared" si="15"/>
        <v>0.16576019333794</v>
      </c>
      <c r="AK34" s="130">
        <f t="shared" si="16"/>
        <v>-0.514536044722056</v>
      </c>
    </row>
    <row r="35" spans="1:37" ht="13.5">
      <c r="A35" s="68"/>
      <c r="B35" s="69" t="s">
        <v>553</v>
      </c>
      <c r="C35" s="70"/>
      <c r="D35" s="92">
        <f>SUM(D9:D14,D16:D21,D23:D28,D30:D33)</f>
        <v>19896326836</v>
      </c>
      <c r="E35" s="93">
        <f>SUM(E9:E14,E16:E21,E23:E28,E30:E33)</f>
        <v>3442942560</v>
      </c>
      <c r="F35" s="94">
        <f t="shared" si="0"/>
        <v>23339269396</v>
      </c>
      <c r="G35" s="92">
        <f>SUM(G9:G14,G16:G21,G23:G28,G30:G33)</f>
        <v>19847750002</v>
      </c>
      <c r="H35" s="93">
        <f>SUM(H9:H14,H16:H21,H23:H28,H30:H33)</f>
        <v>4491779809</v>
      </c>
      <c r="I35" s="94">
        <f t="shared" si="1"/>
        <v>24339529811</v>
      </c>
      <c r="J35" s="92">
        <f>SUM(J9:J14,J16:J21,J23:J28,J30:J33)</f>
        <v>2721327287</v>
      </c>
      <c r="K35" s="93">
        <f>SUM(K9:K14,K16:K21,K23:K28,K30:K33)</f>
        <v>-41122830</v>
      </c>
      <c r="L35" s="93">
        <f t="shared" si="2"/>
        <v>2680204457</v>
      </c>
      <c r="M35" s="107">
        <f t="shared" si="3"/>
        <v>0.11483669053750872</v>
      </c>
      <c r="N35" s="92">
        <f>SUM(N9:N14,N16:N21,N23:N28,N30:N33)</f>
        <v>3555711316</v>
      </c>
      <c r="O35" s="93">
        <f>SUM(O9:O14,O16:O21,O23:O28,O30:O33)</f>
        <v>408972857</v>
      </c>
      <c r="P35" s="93">
        <f t="shared" si="4"/>
        <v>3964684173</v>
      </c>
      <c r="Q35" s="107">
        <f t="shared" si="5"/>
        <v>0.1698718201384439</v>
      </c>
      <c r="R35" s="92">
        <f>SUM(R9:R14,R16:R21,R23:R28,R30:R33)</f>
        <v>3802284898</v>
      </c>
      <c r="S35" s="93">
        <f>SUM(S9:S14,S16:S21,S23:S28,S30:S33)</f>
        <v>608606632</v>
      </c>
      <c r="T35" s="93">
        <f t="shared" si="6"/>
        <v>4410891530</v>
      </c>
      <c r="U35" s="107">
        <f t="shared" si="7"/>
        <v>0.18122336644344472</v>
      </c>
      <c r="V35" s="92">
        <f>SUM(V9:V14,V16:V21,V23:V28,V30:V33)</f>
        <v>0</v>
      </c>
      <c r="W35" s="93">
        <f>SUM(W9:W14,W16:W21,W23:W28,W30:W33)</f>
        <v>0</v>
      </c>
      <c r="X35" s="93">
        <f t="shared" si="8"/>
        <v>0</v>
      </c>
      <c r="Y35" s="107">
        <f t="shared" si="9"/>
        <v>0</v>
      </c>
      <c r="Z35" s="92">
        <f t="shared" si="10"/>
        <v>10079323501</v>
      </c>
      <c r="AA35" s="93">
        <f t="shared" si="11"/>
        <v>976456659</v>
      </c>
      <c r="AB35" s="93">
        <f t="shared" si="12"/>
        <v>11055780160</v>
      </c>
      <c r="AC35" s="107">
        <f t="shared" si="13"/>
        <v>0.45423145992752306</v>
      </c>
      <c r="AD35" s="92">
        <f>SUM(AD9:AD14,AD16:AD21,AD23:AD28,AD30:AD33)</f>
        <v>9312674802</v>
      </c>
      <c r="AE35" s="93">
        <f>SUM(AE9:AE14,AE16:AE21,AE23:AE28,AE30:AE33)</f>
        <v>1371569741</v>
      </c>
      <c r="AF35" s="93">
        <f t="shared" si="14"/>
        <v>10684244543</v>
      </c>
      <c r="AG35" s="93">
        <f>SUM(AG9:AG14,AG16:AG21,AG23:AG28,AG30:AG33)</f>
        <v>24497423217</v>
      </c>
      <c r="AH35" s="93">
        <f>SUM(AH9:AH14,AH16:AH21,AH23:AH28,AH30:AH33)</f>
        <v>24497423217</v>
      </c>
      <c r="AI35" s="94">
        <f>SUM(AI9:AI14,AI16:AI21,AI23:AI28,AI30:AI33)</f>
        <v>3889236000</v>
      </c>
      <c r="AJ35" s="131">
        <f t="shared" si="15"/>
        <v>0.15876102419217147</v>
      </c>
      <c r="AK35" s="132">
        <f t="shared" si="16"/>
        <v>-0.587159250029532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42</v>
      </c>
      <c r="C9" s="64" t="s">
        <v>43</v>
      </c>
      <c r="D9" s="85">
        <v>42099243560</v>
      </c>
      <c r="E9" s="86">
        <v>8430911243</v>
      </c>
      <c r="F9" s="87">
        <f>$D9+$E9</f>
        <v>50530154803</v>
      </c>
      <c r="G9" s="85">
        <v>42251210553</v>
      </c>
      <c r="H9" s="86">
        <v>7939515922</v>
      </c>
      <c r="I9" s="87">
        <f>$G9+$H9</f>
        <v>50190726475</v>
      </c>
      <c r="J9" s="85">
        <v>8834703828</v>
      </c>
      <c r="K9" s="86">
        <v>1518577</v>
      </c>
      <c r="L9" s="88">
        <f>$J9+$K9</f>
        <v>8836222405</v>
      </c>
      <c r="M9" s="105">
        <f>IF($F9=0,0,$L9/$F9)</f>
        <v>0.17487028170504218</v>
      </c>
      <c r="N9" s="85">
        <v>10068871478</v>
      </c>
      <c r="O9" s="86">
        <v>156730932</v>
      </c>
      <c r="P9" s="88">
        <f>$N9+$O9</f>
        <v>10225602410</v>
      </c>
      <c r="Q9" s="105">
        <f>IF($F9=0,0,$P9/$F9)</f>
        <v>0.20236633847385127</v>
      </c>
      <c r="R9" s="85">
        <v>9350381324</v>
      </c>
      <c r="S9" s="86">
        <v>359989465</v>
      </c>
      <c r="T9" s="88">
        <f>$R9+$S9</f>
        <v>9710370789</v>
      </c>
      <c r="U9" s="105">
        <f>IF($I9=0,0,$T9/$I9)</f>
        <v>0.19346942096637584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28253956630</v>
      </c>
      <c r="AA9" s="88">
        <f>$K9+$O9+$S9</f>
        <v>518238974</v>
      </c>
      <c r="AB9" s="88">
        <f>$Z9+$AA9</f>
        <v>28772195604</v>
      </c>
      <c r="AC9" s="105">
        <f>IF($I9=0,0,$AB9/$I9)</f>
        <v>0.5732572055583103</v>
      </c>
      <c r="AD9" s="85">
        <v>25461775434</v>
      </c>
      <c r="AE9" s="86">
        <v>439852248</v>
      </c>
      <c r="AF9" s="88">
        <f>$AD9+$AE9</f>
        <v>25901627682</v>
      </c>
      <c r="AG9" s="86">
        <v>48061257555</v>
      </c>
      <c r="AH9" s="86">
        <v>48061257555</v>
      </c>
      <c r="AI9" s="126">
        <v>8356766113</v>
      </c>
      <c r="AJ9" s="127">
        <f>IF($AH9=0,0,$AI9/$AH9)</f>
        <v>0.1738773918563563</v>
      </c>
      <c r="AK9" s="128">
        <f>IF($AF9=0,0,(($T9/$AF9)-1))</f>
        <v>-0.6251057690961987</v>
      </c>
    </row>
    <row r="10" spans="1:37" ht="13.5">
      <c r="A10" s="65"/>
      <c r="B10" s="66" t="s">
        <v>96</v>
      </c>
      <c r="C10" s="67"/>
      <c r="D10" s="89">
        <f>D9</f>
        <v>42099243560</v>
      </c>
      <c r="E10" s="90">
        <f>E9</f>
        <v>8430911243</v>
      </c>
      <c r="F10" s="91">
        <f aca="true" t="shared" si="0" ref="F10:F45">$D10+$E10</f>
        <v>50530154803</v>
      </c>
      <c r="G10" s="89">
        <f>G9</f>
        <v>42251210553</v>
      </c>
      <c r="H10" s="90">
        <f>H9</f>
        <v>7939515922</v>
      </c>
      <c r="I10" s="91">
        <f aca="true" t="shared" si="1" ref="I10:I45">$G10+$H10</f>
        <v>50190726475</v>
      </c>
      <c r="J10" s="89">
        <f>J9</f>
        <v>8834703828</v>
      </c>
      <c r="K10" s="90">
        <f>K9</f>
        <v>1518577</v>
      </c>
      <c r="L10" s="90">
        <f aca="true" t="shared" si="2" ref="L10:L45">$J10+$K10</f>
        <v>8836222405</v>
      </c>
      <c r="M10" s="106">
        <f aca="true" t="shared" si="3" ref="M10:M45">IF($F10=0,0,$L10/$F10)</f>
        <v>0.17487028170504218</v>
      </c>
      <c r="N10" s="89">
        <f>N9</f>
        <v>10068871478</v>
      </c>
      <c r="O10" s="90">
        <f>O9</f>
        <v>156730932</v>
      </c>
      <c r="P10" s="90">
        <f aca="true" t="shared" si="4" ref="P10:P45">$N10+$O10</f>
        <v>10225602410</v>
      </c>
      <c r="Q10" s="106">
        <f aca="true" t="shared" si="5" ref="Q10:Q45">IF($F10=0,0,$P10/$F10)</f>
        <v>0.20236633847385127</v>
      </c>
      <c r="R10" s="89">
        <f>R9</f>
        <v>9350381324</v>
      </c>
      <c r="S10" s="90">
        <f>S9</f>
        <v>359989465</v>
      </c>
      <c r="T10" s="90">
        <f aca="true" t="shared" si="6" ref="T10:T45">$R10+$S10</f>
        <v>9710370789</v>
      </c>
      <c r="U10" s="106">
        <f aca="true" t="shared" si="7" ref="U10:U45">IF($I10=0,0,$T10/$I10)</f>
        <v>0.19346942096637584</v>
      </c>
      <c r="V10" s="89">
        <f>V9</f>
        <v>0</v>
      </c>
      <c r="W10" s="90">
        <f>W9</f>
        <v>0</v>
      </c>
      <c r="X10" s="90">
        <f aca="true" t="shared" si="8" ref="X10:X45">$V10+$W10</f>
        <v>0</v>
      </c>
      <c r="Y10" s="106">
        <f aca="true" t="shared" si="9" ref="Y10:Y45">IF($I10=0,0,$X10/$I10)</f>
        <v>0</v>
      </c>
      <c r="Z10" s="89">
        <f aca="true" t="shared" si="10" ref="Z10:Z45">$J10+$N10+$R10</f>
        <v>28253956630</v>
      </c>
      <c r="AA10" s="90">
        <f aca="true" t="shared" si="11" ref="AA10:AA45">$K10+$O10+$S10</f>
        <v>518238974</v>
      </c>
      <c r="AB10" s="90">
        <f aca="true" t="shared" si="12" ref="AB10:AB45">$Z10+$AA10</f>
        <v>28772195604</v>
      </c>
      <c r="AC10" s="106">
        <f aca="true" t="shared" si="13" ref="AC10:AC45">IF($I10=0,0,$AB10/$I10)</f>
        <v>0.5732572055583103</v>
      </c>
      <c r="AD10" s="89">
        <f>AD9</f>
        <v>25461775434</v>
      </c>
      <c r="AE10" s="90">
        <f>AE9</f>
        <v>439852248</v>
      </c>
      <c r="AF10" s="90">
        <f aca="true" t="shared" si="14" ref="AF10:AF45">$AD10+$AE10</f>
        <v>25901627682</v>
      </c>
      <c r="AG10" s="90">
        <f>AG9</f>
        <v>48061257555</v>
      </c>
      <c r="AH10" s="90">
        <f>AH9</f>
        <v>48061257555</v>
      </c>
      <c r="AI10" s="91">
        <f>AI9</f>
        <v>8356766113</v>
      </c>
      <c r="AJ10" s="129">
        <f aca="true" t="shared" si="15" ref="AJ10:AJ45">IF($AH10=0,0,$AI10/$AH10)</f>
        <v>0.1738773918563563</v>
      </c>
      <c r="AK10" s="130">
        <f aca="true" t="shared" si="16" ref="AK10:AK45">IF($AF10=0,0,(($T10/$AF10)-1))</f>
        <v>-0.6251057690961987</v>
      </c>
    </row>
    <row r="11" spans="1:37" ht="13.5">
      <c r="A11" s="62" t="s">
        <v>97</v>
      </c>
      <c r="B11" s="63" t="s">
        <v>554</v>
      </c>
      <c r="C11" s="64" t="s">
        <v>555</v>
      </c>
      <c r="D11" s="85">
        <v>398365134</v>
      </c>
      <c r="E11" s="86">
        <v>91455407</v>
      </c>
      <c r="F11" s="87">
        <f t="shared" si="0"/>
        <v>489820541</v>
      </c>
      <c r="G11" s="85">
        <v>394981805</v>
      </c>
      <c r="H11" s="86">
        <v>109013336</v>
      </c>
      <c r="I11" s="87">
        <f t="shared" si="1"/>
        <v>503995141</v>
      </c>
      <c r="J11" s="85">
        <v>72433060</v>
      </c>
      <c r="K11" s="86">
        <v>13999147</v>
      </c>
      <c r="L11" s="88">
        <f t="shared" si="2"/>
        <v>86432207</v>
      </c>
      <c r="M11" s="105">
        <f t="shared" si="3"/>
        <v>0.1764568852574927</v>
      </c>
      <c r="N11" s="85">
        <v>92480022</v>
      </c>
      <c r="O11" s="86">
        <v>29938102</v>
      </c>
      <c r="P11" s="88">
        <f t="shared" si="4"/>
        <v>122418124</v>
      </c>
      <c r="Q11" s="105">
        <f t="shared" si="5"/>
        <v>0.2499244391631179</v>
      </c>
      <c r="R11" s="85">
        <v>76311834</v>
      </c>
      <c r="S11" s="86">
        <v>10229420</v>
      </c>
      <c r="T11" s="88">
        <f t="shared" si="6"/>
        <v>86541254</v>
      </c>
      <c r="U11" s="105">
        <f t="shared" si="7"/>
        <v>0.17171049274064332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241224916</v>
      </c>
      <c r="AA11" s="88">
        <f t="shared" si="11"/>
        <v>54166669</v>
      </c>
      <c r="AB11" s="88">
        <f t="shared" si="12"/>
        <v>295391585</v>
      </c>
      <c r="AC11" s="105">
        <f t="shared" si="13"/>
        <v>0.5861000651988428</v>
      </c>
      <c r="AD11" s="85">
        <v>212653730</v>
      </c>
      <c r="AE11" s="86">
        <v>116719715</v>
      </c>
      <c r="AF11" s="88">
        <f t="shared" si="14"/>
        <v>329373445</v>
      </c>
      <c r="AG11" s="86">
        <v>373169723</v>
      </c>
      <c r="AH11" s="86">
        <v>373169723</v>
      </c>
      <c r="AI11" s="126">
        <v>189589695</v>
      </c>
      <c r="AJ11" s="127">
        <f t="shared" si="15"/>
        <v>0.5080521899682627</v>
      </c>
      <c r="AK11" s="128">
        <f t="shared" si="16"/>
        <v>-0.7372549144027079</v>
      </c>
    </row>
    <row r="12" spans="1:37" ht="13.5">
      <c r="A12" s="62" t="s">
        <v>97</v>
      </c>
      <c r="B12" s="63" t="s">
        <v>556</v>
      </c>
      <c r="C12" s="64" t="s">
        <v>557</v>
      </c>
      <c r="D12" s="85">
        <v>344081520</v>
      </c>
      <c r="E12" s="86">
        <v>10315118</v>
      </c>
      <c r="F12" s="87">
        <f t="shared" si="0"/>
        <v>354396638</v>
      </c>
      <c r="G12" s="85">
        <v>353401798</v>
      </c>
      <c r="H12" s="86">
        <v>79023115</v>
      </c>
      <c r="I12" s="87">
        <f t="shared" si="1"/>
        <v>432424913</v>
      </c>
      <c r="J12" s="85">
        <v>66612170</v>
      </c>
      <c r="K12" s="86">
        <v>2871062</v>
      </c>
      <c r="L12" s="88">
        <f t="shared" si="2"/>
        <v>69483232</v>
      </c>
      <c r="M12" s="105">
        <f t="shared" si="3"/>
        <v>0.19606064095901496</v>
      </c>
      <c r="N12" s="85">
        <v>84097697</v>
      </c>
      <c r="O12" s="86">
        <v>6901682</v>
      </c>
      <c r="P12" s="88">
        <f t="shared" si="4"/>
        <v>90999379</v>
      </c>
      <c r="Q12" s="105">
        <f t="shared" si="5"/>
        <v>0.2567726926348551</v>
      </c>
      <c r="R12" s="85">
        <v>81724005</v>
      </c>
      <c r="S12" s="86">
        <v>7864819</v>
      </c>
      <c r="T12" s="88">
        <f t="shared" si="6"/>
        <v>89588824</v>
      </c>
      <c r="U12" s="105">
        <f t="shared" si="7"/>
        <v>0.20717775804929167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232433872</v>
      </c>
      <c r="AA12" s="88">
        <f t="shared" si="11"/>
        <v>17637563</v>
      </c>
      <c r="AB12" s="88">
        <f t="shared" si="12"/>
        <v>250071435</v>
      </c>
      <c r="AC12" s="105">
        <f t="shared" si="13"/>
        <v>0.5783002493198166</v>
      </c>
      <c r="AD12" s="85">
        <v>204430937</v>
      </c>
      <c r="AE12" s="86">
        <v>46094591</v>
      </c>
      <c r="AF12" s="88">
        <f t="shared" si="14"/>
        <v>250525528</v>
      </c>
      <c r="AG12" s="86">
        <v>370198438</v>
      </c>
      <c r="AH12" s="86">
        <v>370198438</v>
      </c>
      <c r="AI12" s="126">
        <v>83677360</v>
      </c>
      <c r="AJ12" s="127">
        <f t="shared" si="15"/>
        <v>0.22603380082333033</v>
      </c>
      <c r="AK12" s="128">
        <f t="shared" si="16"/>
        <v>-0.6423964267625453</v>
      </c>
    </row>
    <row r="13" spans="1:37" ht="13.5">
      <c r="A13" s="62" t="s">
        <v>97</v>
      </c>
      <c r="B13" s="63" t="s">
        <v>558</v>
      </c>
      <c r="C13" s="64" t="s">
        <v>559</v>
      </c>
      <c r="D13" s="85">
        <v>376498007</v>
      </c>
      <c r="E13" s="86">
        <v>50512565</v>
      </c>
      <c r="F13" s="87">
        <f t="shared" si="0"/>
        <v>427010572</v>
      </c>
      <c r="G13" s="85">
        <v>391327315</v>
      </c>
      <c r="H13" s="86">
        <v>52171757</v>
      </c>
      <c r="I13" s="87">
        <f t="shared" si="1"/>
        <v>443499072</v>
      </c>
      <c r="J13" s="85">
        <v>82030378</v>
      </c>
      <c r="K13" s="86">
        <v>3259898</v>
      </c>
      <c r="L13" s="88">
        <f t="shared" si="2"/>
        <v>85290276</v>
      </c>
      <c r="M13" s="105">
        <f t="shared" si="3"/>
        <v>0.19973808985694153</v>
      </c>
      <c r="N13" s="85">
        <v>74869027</v>
      </c>
      <c r="O13" s="86">
        <v>9459161</v>
      </c>
      <c r="P13" s="88">
        <f t="shared" si="4"/>
        <v>84328188</v>
      </c>
      <c r="Q13" s="105">
        <f t="shared" si="5"/>
        <v>0.1974850121509404</v>
      </c>
      <c r="R13" s="85">
        <v>71564349</v>
      </c>
      <c r="S13" s="86">
        <v>12411466</v>
      </c>
      <c r="T13" s="88">
        <f t="shared" si="6"/>
        <v>83975815</v>
      </c>
      <c r="U13" s="105">
        <f t="shared" si="7"/>
        <v>0.18934834434106776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228463754</v>
      </c>
      <c r="AA13" s="88">
        <f t="shared" si="11"/>
        <v>25130525</v>
      </c>
      <c r="AB13" s="88">
        <f t="shared" si="12"/>
        <v>253594279</v>
      </c>
      <c r="AC13" s="105">
        <f t="shared" si="13"/>
        <v>0.5718034039088136</v>
      </c>
      <c r="AD13" s="85">
        <v>187123572</v>
      </c>
      <c r="AE13" s="86">
        <v>0</v>
      </c>
      <c r="AF13" s="88">
        <f t="shared" si="14"/>
        <v>187123572</v>
      </c>
      <c r="AG13" s="86">
        <v>335845290</v>
      </c>
      <c r="AH13" s="86">
        <v>335845290</v>
      </c>
      <c r="AI13" s="126">
        <v>45258448</v>
      </c>
      <c r="AJ13" s="127">
        <f t="shared" si="15"/>
        <v>0.13475981157871827</v>
      </c>
      <c r="AK13" s="128">
        <f t="shared" si="16"/>
        <v>-0.5512280248690422</v>
      </c>
    </row>
    <row r="14" spans="1:37" ht="13.5">
      <c r="A14" s="62" t="s">
        <v>97</v>
      </c>
      <c r="B14" s="63" t="s">
        <v>560</v>
      </c>
      <c r="C14" s="64" t="s">
        <v>561</v>
      </c>
      <c r="D14" s="85">
        <v>1215623494</v>
      </c>
      <c r="E14" s="86">
        <v>323720315</v>
      </c>
      <c r="F14" s="87">
        <f t="shared" si="0"/>
        <v>1539343809</v>
      </c>
      <c r="G14" s="85">
        <v>1205084699</v>
      </c>
      <c r="H14" s="86">
        <v>306558318</v>
      </c>
      <c r="I14" s="87">
        <f t="shared" si="1"/>
        <v>1511643017</v>
      </c>
      <c r="J14" s="85">
        <v>209790700</v>
      </c>
      <c r="K14" s="86">
        <v>19441057</v>
      </c>
      <c r="L14" s="88">
        <f t="shared" si="2"/>
        <v>229231757</v>
      </c>
      <c r="M14" s="105">
        <f t="shared" si="3"/>
        <v>0.14891524275458337</v>
      </c>
      <c r="N14" s="85">
        <v>323827223</v>
      </c>
      <c r="O14" s="86">
        <v>49943881</v>
      </c>
      <c r="P14" s="88">
        <f t="shared" si="4"/>
        <v>373771104</v>
      </c>
      <c r="Q14" s="105">
        <f t="shared" si="5"/>
        <v>0.24281197079865607</v>
      </c>
      <c r="R14" s="85">
        <v>249720984</v>
      </c>
      <c r="S14" s="86">
        <v>47571167</v>
      </c>
      <c r="T14" s="88">
        <f t="shared" si="6"/>
        <v>297292151</v>
      </c>
      <c r="U14" s="105">
        <f t="shared" si="7"/>
        <v>0.19666822633164058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783338907</v>
      </c>
      <c r="AA14" s="88">
        <f t="shared" si="11"/>
        <v>116956105</v>
      </c>
      <c r="AB14" s="88">
        <f t="shared" si="12"/>
        <v>900295012</v>
      </c>
      <c r="AC14" s="105">
        <f t="shared" si="13"/>
        <v>0.5955738238957512</v>
      </c>
      <c r="AD14" s="85">
        <v>614042979</v>
      </c>
      <c r="AE14" s="86">
        <v>170207164</v>
      </c>
      <c r="AF14" s="88">
        <f t="shared" si="14"/>
        <v>784250143</v>
      </c>
      <c r="AG14" s="86">
        <v>1478392708</v>
      </c>
      <c r="AH14" s="86">
        <v>1478392708</v>
      </c>
      <c r="AI14" s="126">
        <v>218974263</v>
      </c>
      <c r="AJ14" s="127">
        <f t="shared" si="15"/>
        <v>0.14811643876154726</v>
      </c>
      <c r="AK14" s="128">
        <f t="shared" si="16"/>
        <v>-0.6209217764847765</v>
      </c>
    </row>
    <row r="15" spans="1:37" ht="13.5">
      <c r="A15" s="62" t="s">
        <v>97</v>
      </c>
      <c r="B15" s="63" t="s">
        <v>562</v>
      </c>
      <c r="C15" s="64" t="s">
        <v>563</v>
      </c>
      <c r="D15" s="85">
        <v>737857813</v>
      </c>
      <c r="E15" s="86">
        <v>143857572</v>
      </c>
      <c r="F15" s="87">
        <f t="shared" si="0"/>
        <v>881715385</v>
      </c>
      <c r="G15" s="85">
        <v>745220353</v>
      </c>
      <c r="H15" s="86">
        <v>140815524</v>
      </c>
      <c r="I15" s="87">
        <f t="shared" si="1"/>
        <v>886035877</v>
      </c>
      <c r="J15" s="85">
        <v>128605378</v>
      </c>
      <c r="K15" s="86">
        <v>10754501</v>
      </c>
      <c r="L15" s="88">
        <f t="shared" si="2"/>
        <v>139359879</v>
      </c>
      <c r="M15" s="105">
        <f t="shared" si="3"/>
        <v>0.15805540129029277</v>
      </c>
      <c r="N15" s="85">
        <v>147192526</v>
      </c>
      <c r="O15" s="86">
        <v>36524820</v>
      </c>
      <c r="P15" s="88">
        <f t="shared" si="4"/>
        <v>183717346</v>
      </c>
      <c r="Q15" s="105">
        <f t="shared" si="5"/>
        <v>0.20836354806262114</v>
      </c>
      <c r="R15" s="85">
        <v>142732175</v>
      </c>
      <c r="S15" s="86">
        <v>19400261</v>
      </c>
      <c r="T15" s="88">
        <f t="shared" si="6"/>
        <v>162132436</v>
      </c>
      <c r="U15" s="105">
        <f t="shared" si="7"/>
        <v>0.18298631038390786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418530079</v>
      </c>
      <c r="AA15" s="88">
        <f t="shared" si="11"/>
        <v>66679582</v>
      </c>
      <c r="AB15" s="88">
        <f t="shared" si="12"/>
        <v>485209661</v>
      </c>
      <c r="AC15" s="105">
        <f t="shared" si="13"/>
        <v>0.5476185260611066</v>
      </c>
      <c r="AD15" s="85">
        <v>359414965</v>
      </c>
      <c r="AE15" s="86">
        <v>49319502</v>
      </c>
      <c r="AF15" s="88">
        <f t="shared" si="14"/>
        <v>408734467</v>
      </c>
      <c r="AG15" s="86">
        <v>773949381</v>
      </c>
      <c r="AH15" s="86">
        <v>773949381</v>
      </c>
      <c r="AI15" s="126">
        <v>126354202</v>
      </c>
      <c r="AJ15" s="127">
        <f t="shared" si="15"/>
        <v>0.16325900000945928</v>
      </c>
      <c r="AK15" s="128">
        <f t="shared" si="16"/>
        <v>-0.6033306484035759</v>
      </c>
    </row>
    <row r="16" spans="1:37" ht="13.5">
      <c r="A16" s="62" t="s">
        <v>112</v>
      </c>
      <c r="B16" s="63" t="s">
        <v>564</v>
      </c>
      <c r="C16" s="64" t="s">
        <v>565</v>
      </c>
      <c r="D16" s="85">
        <v>376039339</v>
      </c>
      <c r="E16" s="86">
        <v>9426776</v>
      </c>
      <c r="F16" s="87">
        <f t="shared" si="0"/>
        <v>385466115</v>
      </c>
      <c r="G16" s="85">
        <v>410080231</v>
      </c>
      <c r="H16" s="86">
        <v>15867934</v>
      </c>
      <c r="I16" s="87">
        <f t="shared" si="1"/>
        <v>425948165</v>
      </c>
      <c r="J16" s="85">
        <v>70221087</v>
      </c>
      <c r="K16" s="86">
        <v>469350</v>
      </c>
      <c r="L16" s="88">
        <f t="shared" si="2"/>
        <v>70690437</v>
      </c>
      <c r="M16" s="105">
        <f t="shared" si="3"/>
        <v>0.18338949715463315</v>
      </c>
      <c r="N16" s="85">
        <v>111190478</v>
      </c>
      <c r="O16" s="86">
        <v>1187265</v>
      </c>
      <c r="P16" s="88">
        <f t="shared" si="4"/>
        <v>112377743</v>
      </c>
      <c r="Q16" s="105">
        <f t="shared" si="5"/>
        <v>0.2915372807801796</v>
      </c>
      <c r="R16" s="85">
        <v>92848842</v>
      </c>
      <c r="S16" s="86">
        <v>3201282</v>
      </c>
      <c r="T16" s="88">
        <f t="shared" si="6"/>
        <v>96050124</v>
      </c>
      <c r="U16" s="105">
        <f t="shared" si="7"/>
        <v>0.22549721278879087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274260407</v>
      </c>
      <c r="AA16" s="88">
        <f t="shared" si="11"/>
        <v>4857897</v>
      </c>
      <c r="AB16" s="88">
        <f t="shared" si="12"/>
        <v>279118304</v>
      </c>
      <c r="AC16" s="105">
        <f t="shared" si="13"/>
        <v>0.6552870206636529</v>
      </c>
      <c r="AD16" s="85">
        <v>250148611</v>
      </c>
      <c r="AE16" s="86">
        <v>2860083</v>
      </c>
      <c r="AF16" s="88">
        <f t="shared" si="14"/>
        <v>253008694</v>
      </c>
      <c r="AG16" s="86">
        <v>357199102</v>
      </c>
      <c r="AH16" s="86">
        <v>357199102</v>
      </c>
      <c r="AI16" s="126">
        <v>83025552</v>
      </c>
      <c r="AJ16" s="127">
        <f t="shared" si="15"/>
        <v>0.23243494044394322</v>
      </c>
      <c r="AK16" s="128">
        <f t="shared" si="16"/>
        <v>-0.6203682866328697</v>
      </c>
    </row>
    <row r="17" spans="1:37" ht="13.5">
      <c r="A17" s="65"/>
      <c r="B17" s="66" t="s">
        <v>566</v>
      </c>
      <c r="C17" s="67"/>
      <c r="D17" s="89">
        <f>SUM(D11:D16)</f>
        <v>3448465307</v>
      </c>
      <c r="E17" s="90">
        <f>SUM(E11:E16)</f>
        <v>629287753</v>
      </c>
      <c r="F17" s="91">
        <f t="shared" si="0"/>
        <v>4077753060</v>
      </c>
      <c r="G17" s="89">
        <f>SUM(G11:G16)</f>
        <v>3500096201</v>
      </c>
      <c r="H17" s="90">
        <f>SUM(H11:H16)</f>
        <v>703449984</v>
      </c>
      <c r="I17" s="91">
        <f t="shared" si="1"/>
        <v>4203546185</v>
      </c>
      <c r="J17" s="89">
        <f>SUM(J11:J16)</f>
        <v>629692773</v>
      </c>
      <c r="K17" s="90">
        <f>SUM(K11:K16)</f>
        <v>50795015</v>
      </c>
      <c r="L17" s="90">
        <f t="shared" si="2"/>
        <v>680487788</v>
      </c>
      <c r="M17" s="106">
        <f t="shared" si="3"/>
        <v>0.1668781257686065</v>
      </c>
      <c r="N17" s="89">
        <f>SUM(N11:N16)</f>
        <v>833656973</v>
      </c>
      <c r="O17" s="90">
        <f>SUM(O11:O16)</f>
        <v>133954911</v>
      </c>
      <c r="P17" s="90">
        <f t="shared" si="4"/>
        <v>967611884</v>
      </c>
      <c r="Q17" s="106">
        <f t="shared" si="5"/>
        <v>0.2372904562298336</v>
      </c>
      <c r="R17" s="89">
        <f>SUM(R11:R16)</f>
        <v>714902189</v>
      </c>
      <c r="S17" s="90">
        <f>SUM(S11:S16)</f>
        <v>100678415</v>
      </c>
      <c r="T17" s="90">
        <f t="shared" si="6"/>
        <v>815580604</v>
      </c>
      <c r="U17" s="106">
        <f t="shared" si="7"/>
        <v>0.19402203951281197</v>
      </c>
      <c r="V17" s="89">
        <f>SUM(V11:V16)</f>
        <v>0</v>
      </c>
      <c r="W17" s="90">
        <f>SUM(W11:W16)</f>
        <v>0</v>
      </c>
      <c r="X17" s="90">
        <f t="shared" si="8"/>
        <v>0</v>
      </c>
      <c r="Y17" s="106">
        <f t="shared" si="9"/>
        <v>0</v>
      </c>
      <c r="Z17" s="89">
        <f t="shared" si="10"/>
        <v>2178251935</v>
      </c>
      <c r="AA17" s="90">
        <f t="shared" si="11"/>
        <v>285428341</v>
      </c>
      <c r="AB17" s="90">
        <f t="shared" si="12"/>
        <v>2463680276</v>
      </c>
      <c r="AC17" s="106">
        <f t="shared" si="13"/>
        <v>0.5860956838755419</v>
      </c>
      <c r="AD17" s="89">
        <f>SUM(AD11:AD16)</f>
        <v>1827814794</v>
      </c>
      <c r="AE17" s="90">
        <f>SUM(AE11:AE16)</f>
        <v>385201055</v>
      </c>
      <c r="AF17" s="90">
        <f t="shared" si="14"/>
        <v>2213015849</v>
      </c>
      <c r="AG17" s="90">
        <f>SUM(AG11:AG16)</f>
        <v>3688754642</v>
      </c>
      <c r="AH17" s="90">
        <f>SUM(AH11:AH16)</f>
        <v>3688754642</v>
      </c>
      <c r="AI17" s="91">
        <f>SUM(AI11:AI16)</f>
        <v>746879520</v>
      </c>
      <c r="AJ17" s="129">
        <f t="shared" si="15"/>
        <v>0.20247470826496897</v>
      </c>
      <c r="AK17" s="130">
        <f t="shared" si="16"/>
        <v>-0.6314619236149899</v>
      </c>
    </row>
    <row r="18" spans="1:37" ht="13.5">
      <c r="A18" s="62" t="s">
        <v>97</v>
      </c>
      <c r="B18" s="63" t="s">
        <v>567</v>
      </c>
      <c r="C18" s="64" t="s">
        <v>568</v>
      </c>
      <c r="D18" s="85">
        <v>654679827</v>
      </c>
      <c r="E18" s="86">
        <v>71613001</v>
      </c>
      <c r="F18" s="87">
        <f t="shared" si="0"/>
        <v>726292828</v>
      </c>
      <c r="G18" s="85">
        <v>689607836</v>
      </c>
      <c r="H18" s="86">
        <v>81154560</v>
      </c>
      <c r="I18" s="87">
        <f t="shared" si="1"/>
        <v>770762396</v>
      </c>
      <c r="J18" s="85">
        <v>123149283</v>
      </c>
      <c r="K18" s="86">
        <v>5604051</v>
      </c>
      <c r="L18" s="88">
        <f t="shared" si="2"/>
        <v>128753334</v>
      </c>
      <c r="M18" s="105">
        <f t="shared" si="3"/>
        <v>0.17727468733864463</v>
      </c>
      <c r="N18" s="85">
        <v>166448347</v>
      </c>
      <c r="O18" s="86">
        <v>12985059</v>
      </c>
      <c r="P18" s="88">
        <f t="shared" si="4"/>
        <v>179433406</v>
      </c>
      <c r="Q18" s="105">
        <f t="shared" si="5"/>
        <v>0.24705380403398394</v>
      </c>
      <c r="R18" s="85">
        <v>137028396</v>
      </c>
      <c r="S18" s="86">
        <v>6131544</v>
      </c>
      <c r="T18" s="88">
        <f t="shared" si="6"/>
        <v>143159940</v>
      </c>
      <c r="U18" s="105">
        <f t="shared" si="7"/>
        <v>0.18573809612787595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426626026</v>
      </c>
      <c r="AA18" s="88">
        <f t="shared" si="11"/>
        <v>24720654</v>
      </c>
      <c r="AB18" s="88">
        <f t="shared" si="12"/>
        <v>451346680</v>
      </c>
      <c r="AC18" s="105">
        <f t="shared" si="13"/>
        <v>0.5855847176021286</v>
      </c>
      <c r="AD18" s="85">
        <v>366407157</v>
      </c>
      <c r="AE18" s="86">
        <v>57236684</v>
      </c>
      <c r="AF18" s="88">
        <f t="shared" si="14"/>
        <v>423643841</v>
      </c>
      <c r="AG18" s="86">
        <v>665903366</v>
      </c>
      <c r="AH18" s="86">
        <v>665903366</v>
      </c>
      <c r="AI18" s="126">
        <v>155007259</v>
      </c>
      <c r="AJ18" s="127">
        <f t="shared" si="15"/>
        <v>0.23277740722517987</v>
      </c>
      <c r="AK18" s="128">
        <f t="shared" si="16"/>
        <v>-0.6620747756840397</v>
      </c>
    </row>
    <row r="19" spans="1:37" ht="13.5">
      <c r="A19" s="62" t="s">
        <v>97</v>
      </c>
      <c r="B19" s="63" t="s">
        <v>89</v>
      </c>
      <c r="C19" s="64" t="s">
        <v>90</v>
      </c>
      <c r="D19" s="85">
        <v>2399626158</v>
      </c>
      <c r="E19" s="86">
        <v>378029950</v>
      </c>
      <c r="F19" s="87">
        <f t="shared" si="0"/>
        <v>2777656108</v>
      </c>
      <c r="G19" s="85">
        <v>2399876743</v>
      </c>
      <c r="H19" s="86">
        <v>293413739</v>
      </c>
      <c r="I19" s="87">
        <f t="shared" si="1"/>
        <v>2693290482</v>
      </c>
      <c r="J19" s="85">
        <v>517924618</v>
      </c>
      <c r="K19" s="86">
        <v>26943431</v>
      </c>
      <c r="L19" s="88">
        <f t="shared" si="2"/>
        <v>544868049</v>
      </c>
      <c r="M19" s="105">
        <f t="shared" si="3"/>
        <v>0.19616108971542995</v>
      </c>
      <c r="N19" s="85">
        <v>565179745</v>
      </c>
      <c r="O19" s="86">
        <v>66565708</v>
      </c>
      <c r="P19" s="88">
        <f t="shared" si="4"/>
        <v>631745453</v>
      </c>
      <c r="Q19" s="105">
        <f t="shared" si="5"/>
        <v>0.22743832513337175</v>
      </c>
      <c r="R19" s="85">
        <v>443757307</v>
      </c>
      <c r="S19" s="86">
        <v>63895547</v>
      </c>
      <c r="T19" s="88">
        <f t="shared" si="6"/>
        <v>507652854</v>
      </c>
      <c r="U19" s="105">
        <f t="shared" si="7"/>
        <v>0.18848796941614113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1526861670</v>
      </c>
      <c r="AA19" s="88">
        <f t="shared" si="11"/>
        <v>157404686</v>
      </c>
      <c r="AB19" s="88">
        <f t="shared" si="12"/>
        <v>1684266356</v>
      </c>
      <c r="AC19" s="105">
        <f t="shared" si="13"/>
        <v>0.6253563688196333</v>
      </c>
      <c r="AD19" s="85">
        <v>1465858852</v>
      </c>
      <c r="AE19" s="86">
        <v>331400505</v>
      </c>
      <c r="AF19" s="88">
        <f t="shared" si="14"/>
        <v>1797259357</v>
      </c>
      <c r="AG19" s="86">
        <v>2789482936</v>
      </c>
      <c r="AH19" s="86">
        <v>2789482936</v>
      </c>
      <c r="AI19" s="126">
        <v>550988642</v>
      </c>
      <c r="AJ19" s="127">
        <f t="shared" si="15"/>
        <v>0.19752357502860166</v>
      </c>
      <c r="AK19" s="128">
        <f t="shared" si="16"/>
        <v>-0.7175405697442698</v>
      </c>
    </row>
    <row r="20" spans="1:37" ht="13.5">
      <c r="A20" s="62" t="s">
        <v>97</v>
      </c>
      <c r="B20" s="63" t="s">
        <v>91</v>
      </c>
      <c r="C20" s="64" t="s">
        <v>92</v>
      </c>
      <c r="D20" s="85">
        <v>1808246723</v>
      </c>
      <c r="E20" s="86">
        <v>558276528</v>
      </c>
      <c r="F20" s="87">
        <f t="shared" si="0"/>
        <v>2366523251</v>
      </c>
      <c r="G20" s="85">
        <v>1842012084</v>
      </c>
      <c r="H20" s="86">
        <v>612498440</v>
      </c>
      <c r="I20" s="87">
        <f t="shared" si="1"/>
        <v>2454510524</v>
      </c>
      <c r="J20" s="85">
        <v>284643991</v>
      </c>
      <c r="K20" s="86">
        <v>94074431</v>
      </c>
      <c r="L20" s="88">
        <f t="shared" si="2"/>
        <v>378718422</v>
      </c>
      <c r="M20" s="105">
        <f t="shared" si="3"/>
        <v>0.16003156607059257</v>
      </c>
      <c r="N20" s="85">
        <v>341154582</v>
      </c>
      <c r="O20" s="86">
        <v>108904171</v>
      </c>
      <c r="P20" s="88">
        <f t="shared" si="4"/>
        <v>450058753</v>
      </c>
      <c r="Q20" s="105">
        <f t="shared" si="5"/>
        <v>0.19017719467147548</v>
      </c>
      <c r="R20" s="85">
        <v>386643653</v>
      </c>
      <c r="S20" s="86">
        <v>70659176</v>
      </c>
      <c r="T20" s="88">
        <f t="shared" si="6"/>
        <v>457302829</v>
      </c>
      <c r="U20" s="105">
        <f t="shared" si="7"/>
        <v>0.18631121135091128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1012442226</v>
      </c>
      <c r="AA20" s="88">
        <f t="shared" si="11"/>
        <v>273637778</v>
      </c>
      <c r="AB20" s="88">
        <f t="shared" si="12"/>
        <v>1286080004</v>
      </c>
      <c r="AC20" s="105">
        <f t="shared" si="13"/>
        <v>0.5239659766885563</v>
      </c>
      <c r="AD20" s="85">
        <v>928572950</v>
      </c>
      <c r="AE20" s="86">
        <v>223580719</v>
      </c>
      <c r="AF20" s="88">
        <f t="shared" si="14"/>
        <v>1152153669</v>
      </c>
      <c r="AG20" s="86">
        <v>2191460897</v>
      </c>
      <c r="AH20" s="86">
        <v>2191460897</v>
      </c>
      <c r="AI20" s="126">
        <v>558796777</v>
      </c>
      <c r="AJ20" s="127">
        <f t="shared" si="15"/>
        <v>0.2549882490556709</v>
      </c>
      <c r="AK20" s="128">
        <f t="shared" si="16"/>
        <v>-0.6030886839974121</v>
      </c>
    </row>
    <row r="21" spans="1:37" ht="13.5">
      <c r="A21" s="62" t="s">
        <v>97</v>
      </c>
      <c r="B21" s="63" t="s">
        <v>569</v>
      </c>
      <c r="C21" s="64" t="s">
        <v>570</v>
      </c>
      <c r="D21" s="85">
        <v>1171905103</v>
      </c>
      <c r="E21" s="86">
        <v>191722515</v>
      </c>
      <c r="F21" s="87">
        <f t="shared" si="0"/>
        <v>1363627618</v>
      </c>
      <c r="G21" s="85">
        <v>1148362361</v>
      </c>
      <c r="H21" s="86">
        <v>198156185</v>
      </c>
      <c r="I21" s="87">
        <f t="shared" si="1"/>
        <v>1346518546</v>
      </c>
      <c r="J21" s="85">
        <v>207970285</v>
      </c>
      <c r="K21" s="86">
        <v>11811101</v>
      </c>
      <c r="L21" s="88">
        <f t="shared" si="2"/>
        <v>219781386</v>
      </c>
      <c r="M21" s="105">
        <f t="shared" si="3"/>
        <v>0.16117405008439775</v>
      </c>
      <c r="N21" s="85">
        <v>228411120</v>
      </c>
      <c r="O21" s="86">
        <v>21565198</v>
      </c>
      <c r="P21" s="88">
        <f t="shared" si="4"/>
        <v>249976318</v>
      </c>
      <c r="Q21" s="105">
        <f t="shared" si="5"/>
        <v>0.18331714223171447</v>
      </c>
      <c r="R21" s="85">
        <v>322663223</v>
      </c>
      <c r="S21" s="86">
        <v>92275557</v>
      </c>
      <c r="T21" s="88">
        <f t="shared" si="6"/>
        <v>414938780</v>
      </c>
      <c r="U21" s="105">
        <f t="shared" si="7"/>
        <v>0.30815675077972526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759044628</v>
      </c>
      <c r="AA21" s="88">
        <f t="shared" si="11"/>
        <v>125651856</v>
      </c>
      <c r="AB21" s="88">
        <f t="shared" si="12"/>
        <v>884696484</v>
      </c>
      <c r="AC21" s="105">
        <f t="shared" si="13"/>
        <v>0.6570251012346621</v>
      </c>
      <c r="AD21" s="85">
        <v>682870790</v>
      </c>
      <c r="AE21" s="86">
        <v>182784707</v>
      </c>
      <c r="AF21" s="88">
        <f t="shared" si="14"/>
        <v>865655497</v>
      </c>
      <c r="AG21" s="86">
        <v>1238014695</v>
      </c>
      <c r="AH21" s="86">
        <v>1238014695</v>
      </c>
      <c r="AI21" s="126">
        <v>416224306</v>
      </c>
      <c r="AJ21" s="127">
        <f t="shared" si="15"/>
        <v>0.3362030415963681</v>
      </c>
      <c r="AK21" s="128">
        <f t="shared" si="16"/>
        <v>-0.5206652283292784</v>
      </c>
    </row>
    <row r="22" spans="1:37" ht="13.5">
      <c r="A22" s="62" t="s">
        <v>97</v>
      </c>
      <c r="B22" s="63" t="s">
        <v>571</v>
      </c>
      <c r="C22" s="64" t="s">
        <v>572</v>
      </c>
      <c r="D22" s="85">
        <v>740979928</v>
      </c>
      <c r="E22" s="86">
        <v>95433600</v>
      </c>
      <c r="F22" s="87">
        <f t="shared" si="0"/>
        <v>836413528</v>
      </c>
      <c r="G22" s="85">
        <v>745633738</v>
      </c>
      <c r="H22" s="86">
        <v>83656629</v>
      </c>
      <c r="I22" s="87">
        <f t="shared" si="1"/>
        <v>829290367</v>
      </c>
      <c r="J22" s="85">
        <v>171873468</v>
      </c>
      <c r="K22" s="86">
        <v>5300666</v>
      </c>
      <c r="L22" s="88">
        <f t="shared" si="2"/>
        <v>177174134</v>
      </c>
      <c r="M22" s="105">
        <f t="shared" si="3"/>
        <v>0.21182600241252914</v>
      </c>
      <c r="N22" s="85">
        <v>164681489</v>
      </c>
      <c r="O22" s="86">
        <v>12539821</v>
      </c>
      <c r="P22" s="88">
        <f t="shared" si="4"/>
        <v>177221310</v>
      </c>
      <c r="Q22" s="105">
        <f t="shared" si="5"/>
        <v>0.2118824051348916</v>
      </c>
      <c r="R22" s="85">
        <v>147920247</v>
      </c>
      <c r="S22" s="86">
        <v>16441167</v>
      </c>
      <c r="T22" s="88">
        <f t="shared" si="6"/>
        <v>164361414</v>
      </c>
      <c r="U22" s="105">
        <f t="shared" si="7"/>
        <v>0.1981952528817931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484475204</v>
      </c>
      <c r="AA22" s="88">
        <f t="shared" si="11"/>
        <v>34281654</v>
      </c>
      <c r="AB22" s="88">
        <f t="shared" si="12"/>
        <v>518756858</v>
      </c>
      <c r="AC22" s="105">
        <f t="shared" si="13"/>
        <v>0.6255430891795226</v>
      </c>
      <c r="AD22" s="85">
        <v>467425322</v>
      </c>
      <c r="AE22" s="86">
        <v>68190788</v>
      </c>
      <c r="AF22" s="88">
        <f t="shared" si="14"/>
        <v>535616110</v>
      </c>
      <c r="AG22" s="86">
        <v>768134350</v>
      </c>
      <c r="AH22" s="86">
        <v>768134350</v>
      </c>
      <c r="AI22" s="126">
        <v>166153431</v>
      </c>
      <c r="AJ22" s="127">
        <f t="shared" si="15"/>
        <v>0.21630777350342423</v>
      </c>
      <c r="AK22" s="128">
        <f t="shared" si="16"/>
        <v>-0.69313579085588</v>
      </c>
    </row>
    <row r="23" spans="1:37" ht="13.5">
      <c r="A23" s="62" t="s">
        <v>112</v>
      </c>
      <c r="B23" s="63" t="s">
        <v>573</v>
      </c>
      <c r="C23" s="64" t="s">
        <v>574</v>
      </c>
      <c r="D23" s="85">
        <v>443805060</v>
      </c>
      <c r="E23" s="86">
        <v>42650195</v>
      </c>
      <c r="F23" s="87">
        <f t="shared" si="0"/>
        <v>486455255</v>
      </c>
      <c r="G23" s="85">
        <v>436092571</v>
      </c>
      <c r="H23" s="86">
        <v>10948828</v>
      </c>
      <c r="I23" s="87">
        <f t="shared" si="1"/>
        <v>447041399</v>
      </c>
      <c r="J23" s="85">
        <v>70055113</v>
      </c>
      <c r="K23" s="86">
        <v>32007</v>
      </c>
      <c r="L23" s="88">
        <f t="shared" si="2"/>
        <v>70087120</v>
      </c>
      <c r="M23" s="105">
        <f t="shared" si="3"/>
        <v>0.14407721836615786</v>
      </c>
      <c r="N23" s="85">
        <v>99696976</v>
      </c>
      <c r="O23" s="86">
        <v>5577659</v>
      </c>
      <c r="P23" s="88">
        <f t="shared" si="4"/>
        <v>105274635</v>
      </c>
      <c r="Q23" s="105">
        <f t="shared" si="5"/>
        <v>0.21641175404714252</v>
      </c>
      <c r="R23" s="85">
        <v>105651862</v>
      </c>
      <c r="S23" s="86">
        <v>871775</v>
      </c>
      <c r="T23" s="88">
        <f t="shared" si="6"/>
        <v>106523637</v>
      </c>
      <c r="U23" s="105">
        <f t="shared" si="7"/>
        <v>0.23828584385760657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275403951</v>
      </c>
      <c r="AA23" s="88">
        <f t="shared" si="11"/>
        <v>6481441</v>
      </c>
      <c r="AB23" s="88">
        <f t="shared" si="12"/>
        <v>281885392</v>
      </c>
      <c r="AC23" s="105">
        <f t="shared" si="13"/>
        <v>0.6305576902509649</v>
      </c>
      <c r="AD23" s="85">
        <v>125941592</v>
      </c>
      <c r="AE23" s="86">
        <v>10231042</v>
      </c>
      <c r="AF23" s="88">
        <f t="shared" si="14"/>
        <v>136172634</v>
      </c>
      <c r="AG23" s="86">
        <v>436558070</v>
      </c>
      <c r="AH23" s="86">
        <v>436558070</v>
      </c>
      <c r="AI23" s="126">
        <v>60854318</v>
      </c>
      <c r="AJ23" s="127">
        <f t="shared" si="15"/>
        <v>0.13939570055365144</v>
      </c>
      <c r="AK23" s="128">
        <f t="shared" si="16"/>
        <v>-0.21773095025833167</v>
      </c>
    </row>
    <row r="24" spans="1:37" ht="13.5">
      <c r="A24" s="65"/>
      <c r="B24" s="66" t="s">
        <v>575</v>
      </c>
      <c r="C24" s="67"/>
      <c r="D24" s="89">
        <f>SUM(D18:D23)</f>
        <v>7219242799</v>
      </c>
      <c r="E24" s="90">
        <f>SUM(E18:E23)</f>
        <v>1337725789</v>
      </c>
      <c r="F24" s="91">
        <f t="shared" si="0"/>
        <v>8556968588</v>
      </c>
      <c r="G24" s="89">
        <f>SUM(G18:G23)</f>
        <v>7261585333</v>
      </c>
      <c r="H24" s="90">
        <f>SUM(H18:H23)</f>
        <v>1279828381</v>
      </c>
      <c r="I24" s="91">
        <f t="shared" si="1"/>
        <v>8541413714</v>
      </c>
      <c r="J24" s="89">
        <f>SUM(J18:J23)</f>
        <v>1375616758</v>
      </c>
      <c r="K24" s="90">
        <f>SUM(K18:K23)</f>
        <v>143765687</v>
      </c>
      <c r="L24" s="90">
        <f t="shared" si="2"/>
        <v>1519382445</v>
      </c>
      <c r="M24" s="106">
        <f t="shared" si="3"/>
        <v>0.17756083002697123</v>
      </c>
      <c r="N24" s="89">
        <f>SUM(N18:N23)</f>
        <v>1565572259</v>
      </c>
      <c r="O24" s="90">
        <f>SUM(O18:O23)</f>
        <v>228137616</v>
      </c>
      <c r="P24" s="90">
        <f t="shared" si="4"/>
        <v>1793709875</v>
      </c>
      <c r="Q24" s="106">
        <f t="shared" si="5"/>
        <v>0.2096197802473457</v>
      </c>
      <c r="R24" s="89">
        <f>SUM(R18:R23)</f>
        <v>1543664688</v>
      </c>
      <c r="S24" s="90">
        <f>SUM(S18:S23)</f>
        <v>250274766</v>
      </c>
      <c r="T24" s="90">
        <f t="shared" si="6"/>
        <v>1793939454</v>
      </c>
      <c r="U24" s="106">
        <f t="shared" si="7"/>
        <v>0.210028399755371</v>
      </c>
      <c r="V24" s="89">
        <f>SUM(V18:V23)</f>
        <v>0</v>
      </c>
      <c r="W24" s="90">
        <f>SUM(W18:W23)</f>
        <v>0</v>
      </c>
      <c r="X24" s="90">
        <f t="shared" si="8"/>
        <v>0</v>
      </c>
      <c r="Y24" s="106">
        <f t="shared" si="9"/>
        <v>0</v>
      </c>
      <c r="Z24" s="89">
        <f t="shared" si="10"/>
        <v>4484853705</v>
      </c>
      <c r="AA24" s="90">
        <f t="shared" si="11"/>
        <v>622178069</v>
      </c>
      <c r="AB24" s="90">
        <f t="shared" si="12"/>
        <v>5107031774</v>
      </c>
      <c r="AC24" s="106">
        <f t="shared" si="13"/>
        <v>0.5979141094206926</v>
      </c>
      <c r="AD24" s="89">
        <f>SUM(AD18:AD23)</f>
        <v>4037076663</v>
      </c>
      <c r="AE24" s="90">
        <f>SUM(AE18:AE23)</f>
        <v>873424445</v>
      </c>
      <c r="AF24" s="90">
        <f t="shared" si="14"/>
        <v>4910501108</v>
      </c>
      <c r="AG24" s="90">
        <f>SUM(AG18:AG23)</f>
        <v>8089554314</v>
      </c>
      <c r="AH24" s="90">
        <f>SUM(AH18:AH23)</f>
        <v>8089554314</v>
      </c>
      <c r="AI24" s="91">
        <f>SUM(AI18:AI23)</f>
        <v>1908024733</v>
      </c>
      <c r="AJ24" s="129">
        <f t="shared" si="15"/>
        <v>0.2358627754928255</v>
      </c>
      <c r="AK24" s="130">
        <f t="shared" si="16"/>
        <v>-0.6346728338830059</v>
      </c>
    </row>
    <row r="25" spans="1:37" ht="13.5">
      <c r="A25" s="62" t="s">
        <v>97</v>
      </c>
      <c r="B25" s="63" t="s">
        <v>576</v>
      </c>
      <c r="C25" s="64" t="s">
        <v>577</v>
      </c>
      <c r="D25" s="85">
        <v>574584625</v>
      </c>
      <c r="E25" s="86">
        <v>300007540</v>
      </c>
      <c r="F25" s="87">
        <f t="shared" si="0"/>
        <v>874592165</v>
      </c>
      <c r="G25" s="85">
        <v>610143132</v>
      </c>
      <c r="H25" s="86">
        <v>289529716</v>
      </c>
      <c r="I25" s="87">
        <f t="shared" si="1"/>
        <v>899672848</v>
      </c>
      <c r="J25" s="85">
        <v>105999949</v>
      </c>
      <c r="K25" s="86">
        <v>7588865</v>
      </c>
      <c r="L25" s="88">
        <f t="shared" si="2"/>
        <v>113588814</v>
      </c>
      <c r="M25" s="105">
        <f t="shared" si="3"/>
        <v>0.12987632241137217</v>
      </c>
      <c r="N25" s="85">
        <v>120594849</v>
      </c>
      <c r="O25" s="86">
        <v>17434765</v>
      </c>
      <c r="P25" s="88">
        <f t="shared" si="4"/>
        <v>138029614</v>
      </c>
      <c r="Q25" s="105">
        <f t="shared" si="5"/>
        <v>0.15782169052474876</v>
      </c>
      <c r="R25" s="85">
        <v>123529961</v>
      </c>
      <c r="S25" s="86">
        <v>9927105</v>
      </c>
      <c r="T25" s="88">
        <f t="shared" si="6"/>
        <v>133457066</v>
      </c>
      <c r="U25" s="105">
        <f t="shared" si="7"/>
        <v>0.14833955064519186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350124759</v>
      </c>
      <c r="AA25" s="88">
        <f t="shared" si="11"/>
        <v>34950735</v>
      </c>
      <c r="AB25" s="88">
        <f t="shared" si="12"/>
        <v>385075494</v>
      </c>
      <c r="AC25" s="105">
        <f t="shared" si="13"/>
        <v>0.42801724521978685</v>
      </c>
      <c r="AD25" s="85">
        <v>331697363</v>
      </c>
      <c r="AE25" s="86">
        <v>24020430</v>
      </c>
      <c r="AF25" s="88">
        <f t="shared" si="14"/>
        <v>355717793</v>
      </c>
      <c r="AG25" s="86">
        <v>686642850</v>
      </c>
      <c r="AH25" s="86">
        <v>686642850</v>
      </c>
      <c r="AI25" s="126">
        <v>120984180</v>
      </c>
      <c r="AJ25" s="127">
        <f t="shared" si="15"/>
        <v>0.17619666468528727</v>
      </c>
      <c r="AK25" s="128">
        <f t="shared" si="16"/>
        <v>-0.6248231923557448</v>
      </c>
    </row>
    <row r="26" spans="1:37" ht="13.5">
      <c r="A26" s="62" t="s">
        <v>97</v>
      </c>
      <c r="B26" s="63" t="s">
        <v>578</v>
      </c>
      <c r="C26" s="64" t="s">
        <v>579</v>
      </c>
      <c r="D26" s="85">
        <v>1249962889</v>
      </c>
      <c r="E26" s="86">
        <v>523353840</v>
      </c>
      <c r="F26" s="87">
        <f t="shared" si="0"/>
        <v>1773316729</v>
      </c>
      <c r="G26" s="85">
        <v>1293006402</v>
      </c>
      <c r="H26" s="86">
        <v>551465226</v>
      </c>
      <c r="I26" s="87">
        <f t="shared" si="1"/>
        <v>1844471628</v>
      </c>
      <c r="J26" s="85">
        <v>252377957</v>
      </c>
      <c r="K26" s="86">
        <v>36263604</v>
      </c>
      <c r="L26" s="88">
        <f t="shared" si="2"/>
        <v>288641561</v>
      </c>
      <c r="M26" s="105">
        <f t="shared" si="3"/>
        <v>0.1627693216218455</v>
      </c>
      <c r="N26" s="85">
        <v>317495929</v>
      </c>
      <c r="O26" s="86">
        <v>74406415</v>
      </c>
      <c r="P26" s="88">
        <f t="shared" si="4"/>
        <v>391902344</v>
      </c>
      <c r="Q26" s="105">
        <f t="shared" si="5"/>
        <v>0.22099963170200262</v>
      </c>
      <c r="R26" s="85">
        <v>282891605</v>
      </c>
      <c r="S26" s="86">
        <v>35148137</v>
      </c>
      <c r="T26" s="88">
        <f t="shared" si="6"/>
        <v>318039742</v>
      </c>
      <c r="U26" s="105">
        <f t="shared" si="7"/>
        <v>0.17242864415586445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852765491</v>
      </c>
      <c r="AA26" s="88">
        <f t="shared" si="11"/>
        <v>145818156</v>
      </c>
      <c r="AB26" s="88">
        <f t="shared" si="12"/>
        <v>998583647</v>
      </c>
      <c r="AC26" s="105">
        <f t="shared" si="13"/>
        <v>0.5413927933837538</v>
      </c>
      <c r="AD26" s="85">
        <v>720213323</v>
      </c>
      <c r="AE26" s="86">
        <v>55893304</v>
      </c>
      <c r="AF26" s="88">
        <f t="shared" si="14"/>
        <v>776106627</v>
      </c>
      <c r="AG26" s="86">
        <v>1328481773</v>
      </c>
      <c r="AH26" s="86">
        <v>1328481773</v>
      </c>
      <c r="AI26" s="126">
        <v>283639342</v>
      </c>
      <c r="AJ26" s="127">
        <f t="shared" si="15"/>
        <v>0.21350638583432036</v>
      </c>
      <c r="AK26" s="128">
        <f t="shared" si="16"/>
        <v>-0.5902112790489031</v>
      </c>
    </row>
    <row r="27" spans="1:37" ht="13.5">
      <c r="A27" s="62" t="s">
        <v>97</v>
      </c>
      <c r="B27" s="63" t="s">
        <v>580</v>
      </c>
      <c r="C27" s="64" t="s">
        <v>581</v>
      </c>
      <c r="D27" s="85">
        <v>343804518</v>
      </c>
      <c r="E27" s="86">
        <v>47208739</v>
      </c>
      <c r="F27" s="87">
        <f t="shared" si="0"/>
        <v>391013257</v>
      </c>
      <c r="G27" s="85">
        <v>394569145</v>
      </c>
      <c r="H27" s="86">
        <v>50677171</v>
      </c>
      <c r="I27" s="87">
        <f t="shared" si="1"/>
        <v>445246316</v>
      </c>
      <c r="J27" s="85">
        <v>68560279</v>
      </c>
      <c r="K27" s="86">
        <v>2266272</v>
      </c>
      <c r="L27" s="88">
        <f t="shared" si="2"/>
        <v>70826551</v>
      </c>
      <c r="M27" s="105">
        <f t="shared" si="3"/>
        <v>0.181135932687827</v>
      </c>
      <c r="N27" s="85">
        <v>82463104</v>
      </c>
      <c r="O27" s="86">
        <v>5716291</v>
      </c>
      <c r="P27" s="88">
        <f t="shared" si="4"/>
        <v>88179395</v>
      </c>
      <c r="Q27" s="105">
        <f t="shared" si="5"/>
        <v>0.22551510318740933</v>
      </c>
      <c r="R27" s="85">
        <v>69933028</v>
      </c>
      <c r="S27" s="86">
        <v>11268083</v>
      </c>
      <c r="T27" s="88">
        <f t="shared" si="6"/>
        <v>81201111</v>
      </c>
      <c r="U27" s="105">
        <f t="shared" si="7"/>
        <v>0.18237345954817513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220956411</v>
      </c>
      <c r="AA27" s="88">
        <f t="shared" si="11"/>
        <v>19250646</v>
      </c>
      <c r="AB27" s="88">
        <f t="shared" si="12"/>
        <v>240207057</v>
      </c>
      <c r="AC27" s="105">
        <f t="shared" si="13"/>
        <v>0.5394925199111585</v>
      </c>
      <c r="AD27" s="85">
        <v>222422438</v>
      </c>
      <c r="AE27" s="86">
        <v>16767091</v>
      </c>
      <c r="AF27" s="88">
        <f t="shared" si="14"/>
        <v>239189529</v>
      </c>
      <c r="AG27" s="86">
        <v>381269767</v>
      </c>
      <c r="AH27" s="86">
        <v>381269767</v>
      </c>
      <c r="AI27" s="126">
        <v>89916169</v>
      </c>
      <c r="AJ27" s="127">
        <f t="shared" si="15"/>
        <v>0.2358334617179337</v>
      </c>
      <c r="AK27" s="128">
        <f t="shared" si="16"/>
        <v>-0.6605156114505331</v>
      </c>
    </row>
    <row r="28" spans="1:37" ht="13.5">
      <c r="A28" s="62" t="s">
        <v>97</v>
      </c>
      <c r="B28" s="63" t="s">
        <v>582</v>
      </c>
      <c r="C28" s="64" t="s">
        <v>583</v>
      </c>
      <c r="D28" s="85">
        <v>299057087</v>
      </c>
      <c r="E28" s="86">
        <v>20558844</v>
      </c>
      <c r="F28" s="87">
        <f t="shared" si="0"/>
        <v>319615931</v>
      </c>
      <c r="G28" s="85">
        <v>314209956</v>
      </c>
      <c r="H28" s="86">
        <v>26274013</v>
      </c>
      <c r="I28" s="87">
        <f t="shared" si="1"/>
        <v>340483969</v>
      </c>
      <c r="J28" s="85">
        <v>57916120</v>
      </c>
      <c r="K28" s="86">
        <v>490018</v>
      </c>
      <c r="L28" s="88">
        <f t="shared" si="2"/>
        <v>58406138</v>
      </c>
      <c r="M28" s="105">
        <f t="shared" si="3"/>
        <v>0.182738506861224</v>
      </c>
      <c r="N28" s="85">
        <v>66716169</v>
      </c>
      <c r="O28" s="86">
        <v>4664165</v>
      </c>
      <c r="P28" s="88">
        <f t="shared" si="4"/>
        <v>71380334</v>
      </c>
      <c r="Q28" s="105">
        <f t="shared" si="5"/>
        <v>0.22333158981365042</v>
      </c>
      <c r="R28" s="85">
        <v>55777065</v>
      </c>
      <c r="S28" s="86">
        <v>3354036</v>
      </c>
      <c r="T28" s="88">
        <f t="shared" si="6"/>
        <v>59131101</v>
      </c>
      <c r="U28" s="105">
        <f t="shared" si="7"/>
        <v>0.17366779755789324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180409354</v>
      </c>
      <c r="AA28" s="88">
        <f t="shared" si="11"/>
        <v>8508219</v>
      </c>
      <c r="AB28" s="88">
        <f t="shared" si="12"/>
        <v>188917573</v>
      </c>
      <c r="AC28" s="105">
        <f t="shared" si="13"/>
        <v>0.5548501257044498</v>
      </c>
      <c r="AD28" s="85">
        <v>151597029</v>
      </c>
      <c r="AE28" s="86">
        <v>8992152</v>
      </c>
      <c r="AF28" s="88">
        <f t="shared" si="14"/>
        <v>160589181</v>
      </c>
      <c r="AG28" s="86">
        <v>281431314</v>
      </c>
      <c r="AH28" s="86">
        <v>281431314</v>
      </c>
      <c r="AI28" s="126">
        <v>45171761</v>
      </c>
      <c r="AJ28" s="127">
        <f t="shared" si="15"/>
        <v>0.16050723125998695</v>
      </c>
      <c r="AK28" s="128">
        <f t="shared" si="16"/>
        <v>-0.631786521160476</v>
      </c>
    </row>
    <row r="29" spans="1:37" ht="13.5">
      <c r="A29" s="62" t="s">
        <v>112</v>
      </c>
      <c r="B29" s="63" t="s">
        <v>584</v>
      </c>
      <c r="C29" s="64" t="s">
        <v>585</v>
      </c>
      <c r="D29" s="85">
        <v>222412206</v>
      </c>
      <c r="E29" s="86">
        <v>11353111</v>
      </c>
      <c r="F29" s="87">
        <f t="shared" si="0"/>
        <v>233765317</v>
      </c>
      <c r="G29" s="85">
        <v>236954479</v>
      </c>
      <c r="H29" s="86">
        <v>5652000</v>
      </c>
      <c r="I29" s="87">
        <f t="shared" si="1"/>
        <v>242606479</v>
      </c>
      <c r="J29" s="85">
        <v>46034162</v>
      </c>
      <c r="K29" s="86">
        <v>751667</v>
      </c>
      <c r="L29" s="88">
        <f t="shared" si="2"/>
        <v>46785829</v>
      </c>
      <c r="M29" s="105">
        <f t="shared" si="3"/>
        <v>0.2001401645052418</v>
      </c>
      <c r="N29" s="85">
        <v>47037450</v>
      </c>
      <c r="O29" s="86">
        <v>818830</v>
      </c>
      <c r="P29" s="88">
        <f t="shared" si="4"/>
        <v>47856280</v>
      </c>
      <c r="Q29" s="105">
        <f t="shared" si="5"/>
        <v>0.20471933396347244</v>
      </c>
      <c r="R29" s="85">
        <v>53840951</v>
      </c>
      <c r="S29" s="86">
        <v>194241</v>
      </c>
      <c r="T29" s="88">
        <f t="shared" si="6"/>
        <v>54035192</v>
      </c>
      <c r="U29" s="105">
        <f t="shared" si="7"/>
        <v>0.22272773679716937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146912563</v>
      </c>
      <c r="AA29" s="88">
        <f t="shared" si="11"/>
        <v>1764738</v>
      </c>
      <c r="AB29" s="88">
        <f t="shared" si="12"/>
        <v>148677301</v>
      </c>
      <c r="AC29" s="105">
        <f t="shared" si="13"/>
        <v>0.6128331840634809</v>
      </c>
      <c r="AD29" s="85">
        <v>152254371</v>
      </c>
      <c r="AE29" s="86">
        <v>16325905</v>
      </c>
      <c r="AF29" s="88">
        <f t="shared" si="14"/>
        <v>168580276</v>
      </c>
      <c r="AG29" s="86">
        <v>240093137</v>
      </c>
      <c r="AH29" s="86">
        <v>240093137</v>
      </c>
      <c r="AI29" s="126">
        <v>58164084</v>
      </c>
      <c r="AJ29" s="127">
        <f t="shared" si="15"/>
        <v>0.24225633738127217</v>
      </c>
      <c r="AK29" s="128">
        <f t="shared" si="16"/>
        <v>-0.6794690738316267</v>
      </c>
    </row>
    <row r="30" spans="1:37" ht="13.5">
      <c r="A30" s="65"/>
      <c r="B30" s="66" t="s">
        <v>586</v>
      </c>
      <c r="C30" s="67"/>
      <c r="D30" s="89">
        <f>SUM(D25:D29)</f>
        <v>2689821325</v>
      </c>
      <c r="E30" s="90">
        <f>SUM(E25:E29)</f>
        <v>902482074</v>
      </c>
      <c r="F30" s="91">
        <f t="shared" si="0"/>
        <v>3592303399</v>
      </c>
      <c r="G30" s="89">
        <f>SUM(G25:G29)</f>
        <v>2848883114</v>
      </c>
      <c r="H30" s="90">
        <f>SUM(H25:H29)</f>
        <v>923598126</v>
      </c>
      <c r="I30" s="91">
        <f t="shared" si="1"/>
        <v>3772481240</v>
      </c>
      <c r="J30" s="89">
        <f>SUM(J25:J29)</f>
        <v>530888467</v>
      </c>
      <c r="K30" s="90">
        <f>SUM(K25:K29)</f>
        <v>47360426</v>
      </c>
      <c r="L30" s="90">
        <f t="shared" si="2"/>
        <v>578248893</v>
      </c>
      <c r="M30" s="106">
        <f t="shared" si="3"/>
        <v>0.16096883497116887</v>
      </c>
      <c r="N30" s="89">
        <f>SUM(N25:N29)</f>
        <v>634307501</v>
      </c>
      <c r="O30" s="90">
        <f>SUM(O25:O29)</f>
        <v>103040466</v>
      </c>
      <c r="P30" s="90">
        <f t="shared" si="4"/>
        <v>737347967</v>
      </c>
      <c r="Q30" s="106">
        <f t="shared" si="5"/>
        <v>0.20525770935864096</v>
      </c>
      <c r="R30" s="89">
        <f>SUM(R25:R29)</f>
        <v>585972610</v>
      </c>
      <c r="S30" s="90">
        <f>SUM(S25:S29)</f>
        <v>59891602</v>
      </c>
      <c r="T30" s="90">
        <f t="shared" si="6"/>
        <v>645864212</v>
      </c>
      <c r="U30" s="106">
        <f t="shared" si="7"/>
        <v>0.1712040884794433</v>
      </c>
      <c r="V30" s="89">
        <f>SUM(V25:V29)</f>
        <v>0</v>
      </c>
      <c r="W30" s="90">
        <f>SUM(W25:W29)</f>
        <v>0</v>
      </c>
      <c r="X30" s="90">
        <f t="shared" si="8"/>
        <v>0</v>
      </c>
      <c r="Y30" s="106">
        <f t="shared" si="9"/>
        <v>0</v>
      </c>
      <c r="Z30" s="89">
        <f t="shared" si="10"/>
        <v>1751168578</v>
      </c>
      <c r="AA30" s="90">
        <f t="shared" si="11"/>
        <v>210292494</v>
      </c>
      <c r="AB30" s="90">
        <f t="shared" si="12"/>
        <v>1961461072</v>
      </c>
      <c r="AC30" s="106">
        <f t="shared" si="13"/>
        <v>0.5199392514407838</v>
      </c>
      <c r="AD30" s="89">
        <f>SUM(AD25:AD29)</f>
        <v>1578184524</v>
      </c>
      <c r="AE30" s="90">
        <f>SUM(AE25:AE29)</f>
        <v>121998882</v>
      </c>
      <c r="AF30" s="90">
        <f t="shared" si="14"/>
        <v>1700183406</v>
      </c>
      <c r="AG30" s="90">
        <f>SUM(AG25:AG29)</f>
        <v>2917918841</v>
      </c>
      <c r="AH30" s="90">
        <f>SUM(AH25:AH29)</f>
        <v>2917918841</v>
      </c>
      <c r="AI30" s="91">
        <f>SUM(AI25:AI29)</f>
        <v>597875536</v>
      </c>
      <c r="AJ30" s="129">
        <f t="shared" si="15"/>
        <v>0.20489793190927205</v>
      </c>
      <c r="AK30" s="130">
        <f t="shared" si="16"/>
        <v>-0.6201208588904437</v>
      </c>
    </row>
    <row r="31" spans="1:37" ht="13.5">
      <c r="A31" s="62" t="s">
        <v>97</v>
      </c>
      <c r="B31" s="63" t="s">
        <v>587</v>
      </c>
      <c r="C31" s="64" t="s">
        <v>588</v>
      </c>
      <c r="D31" s="85">
        <v>162954198</v>
      </c>
      <c r="E31" s="86">
        <v>52626450</v>
      </c>
      <c r="F31" s="87">
        <f t="shared" si="0"/>
        <v>215580648</v>
      </c>
      <c r="G31" s="85">
        <v>160807322</v>
      </c>
      <c r="H31" s="86">
        <v>35441865</v>
      </c>
      <c r="I31" s="87">
        <f t="shared" si="1"/>
        <v>196249187</v>
      </c>
      <c r="J31" s="85">
        <v>14469891</v>
      </c>
      <c r="K31" s="86">
        <v>3551982</v>
      </c>
      <c r="L31" s="88">
        <f t="shared" si="2"/>
        <v>18021873</v>
      </c>
      <c r="M31" s="105">
        <f t="shared" si="3"/>
        <v>0.08359689595143995</v>
      </c>
      <c r="N31" s="85">
        <v>37910940</v>
      </c>
      <c r="O31" s="86">
        <v>3527897</v>
      </c>
      <c r="P31" s="88">
        <f t="shared" si="4"/>
        <v>41438837</v>
      </c>
      <c r="Q31" s="105">
        <f t="shared" si="5"/>
        <v>0.19221965136685182</v>
      </c>
      <c r="R31" s="85">
        <v>22770006</v>
      </c>
      <c r="S31" s="86">
        <v>1336581</v>
      </c>
      <c r="T31" s="88">
        <f t="shared" si="6"/>
        <v>24106587</v>
      </c>
      <c r="U31" s="105">
        <f t="shared" si="7"/>
        <v>0.12283662097412919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75150837</v>
      </c>
      <c r="AA31" s="88">
        <f t="shared" si="11"/>
        <v>8416460</v>
      </c>
      <c r="AB31" s="88">
        <f t="shared" si="12"/>
        <v>83567297</v>
      </c>
      <c r="AC31" s="105">
        <f t="shared" si="13"/>
        <v>0.42582238569987046</v>
      </c>
      <c r="AD31" s="85">
        <v>61134545</v>
      </c>
      <c r="AE31" s="86">
        <v>3149246</v>
      </c>
      <c r="AF31" s="88">
        <f t="shared" si="14"/>
        <v>64283791</v>
      </c>
      <c r="AG31" s="86">
        <v>188625443</v>
      </c>
      <c r="AH31" s="86">
        <v>188625443</v>
      </c>
      <c r="AI31" s="126">
        <v>25352226</v>
      </c>
      <c r="AJ31" s="127">
        <f t="shared" si="15"/>
        <v>0.13440512370327476</v>
      </c>
      <c r="AK31" s="128">
        <f t="shared" si="16"/>
        <v>-0.6249974274230342</v>
      </c>
    </row>
    <row r="32" spans="1:37" ht="13.5">
      <c r="A32" s="62" t="s">
        <v>97</v>
      </c>
      <c r="B32" s="63" t="s">
        <v>589</v>
      </c>
      <c r="C32" s="64" t="s">
        <v>590</v>
      </c>
      <c r="D32" s="85">
        <v>497391211</v>
      </c>
      <c r="E32" s="86">
        <v>110408968</v>
      </c>
      <c r="F32" s="87">
        <f t="shared" si="0"/>
        <v>607800179</v>
      </c>
      <c r="G32" s="85">
        <v>515063826</v>
      </c>
      <c r="H32" s="86">
        <v>78815935</v>
      </c>
      <c r="I32" s="87">
        <f t="shared" si="1"/>
        <v>593879761</v>
      </c>
      <c r="J32" s="85">
        <v>78209393</v>
      </c>
      <c r="K32" s="86">
        <v>1300329</v>
      </c>
      <c r="L32" s="88">
        <f t="shared" si="2"/>
        <v>79509722</v>
      </c>
      <c r="M32" s="105">
        <f t="shared" si="3"/>
        <v>0.1308155620006818</v>
      </c>
      <c r="N32" s="85">
        <v>131539769</v>
      </c>
      <c r="O32" s="86">
        <v>14046420</v>
      </c>
      <c r="P32" s="88">
        <f t="shared" si="4"/>
        <v>145586189</v>
      </c>
      <c r="Q32" s="105">
        <f t="shared" si="5"/>
        <v>0.23952969089204562</v>
      </c>
      <c r="R32" s="85">
        <v>112866828</v>
      </c>
      <c r="S32" s="86">
        <v>9772708</v>
      </c>
      <c r="T32" s="88">
        <f t="shared" si="6"/>
        <v>122639536</v>
      </c>
      <c r="U32" s="105">
        <f t="shared" si="7"/>
        <v>0.20650566672535586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322615990</v>
      </c>
      <c r="AA32" s="88">
        <f t="shared" si="11"/>
        <v>25119457</v>
      </c>
      <c r="AB32" s="88">
        <f t="shared" si="12"/>
        <v>347735447</v>
      </c>
      <c r="AC32" s="105">
        <f t="shared" si="13"/>
        <v>0.5855317352698941</v>
      </c>
      <c r="AD32" s="85">
        <v>296799633</v>
      </c>
      <c r="AE32" s="86">
        <v>42641663</v>
      </c>
      <c r="AF32" s="88">
        <f t="shared" si="14"/>
        <v>339441296</v>
      </c>
      <c r="AG32" s="86">
        <v>573557398</v>
      </c>
      <c r="AH32" s="86">
        <v>573557398</v>
      </c>
      <c r="AI32" s="126">
        <v>140212670</v>
      </c>
      <c r="AJ32" s="127">
        <f t="shared" si="15"/>
        <v>0.24446144446732426</v>
      </c>
      <c r="AK32" s="128">
        <f t="shared" si="16"/>
        <v>-0.6387017801157582</v>
      </c>
    </row>
    <row r="33" spans="1:37" ht="13.5">
      <c r="A33" s="62" t="s">
        <v>97</v>
      </c>
      <c r="B33" s="63" t="s">
        <v>591</v>
      </c>
      <c r="C33" s="64" t="s">
        <v>592</v>
      </c>
      <c r="D33" s="85">
        <v>1172939318</v>
      </c>
      <c r="E33" s="86">
        <v>309391630</v>
      </c>
      <c r="F33" s="87">
        <f t="shared" si="0"/>
        <v>1482330948</v>
      </c>
      <c r="G33" s="85">
        <v>1190425544</v>
      </c>
      <c r="H33" s="86">
        <v>292905150</v>
      </c>
      <c r="I33" s="87">
        <f t="shared" si="1"/>
        <v>1483330694</v>
      </c>
      <c r="J33" s="85">
        <v>200480358</v>
      </c>
      <c r="K33" s="86">
        <v>37790848</v>
      </c>
      <c r="L33" s="88">
        <f t="shared" si="2"/>
        <v>238271206</v>
      </c>
      <c r="M33" s="105">
        <f t="shared" si="3"/>
        <v>0.16074089684323314</v>
      </c>
      <c r="N33" s="85">
        <v>218606434</v>
      </c>
      <c r="O33" s="86">
        <v>55093716</v>
      </c>
      <c r="P33" s="88">
        <f t="shared" si="4"/>
        <v>273700150</v>
      </c>
      <c r="Q33" s="105">
        <f t="shared" si="5"/>
        <v>0.18464172954715913</v>
      </c>
      <c r="R33" s="85">
        <v>270426535</v>
      </c>
      <c r="S33" s="86">
        <v>45192107</v>
      </c>
      <c r="T33" s="88">
        <f t="shared" si="6"/>
        <v>315618642</v>
      </c>
      <c r="U33" s="105">
        <f t="shared" si="7"/>
        <v>0.2127769911838688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689513327</v>
      </c>
      <c r="AA33" s="88">
        <f t="shared" si="11"/>
        <v>138076671</v>
      </c>
      <c r="AB33" s="88">
        <f t="shared" si="12"/>
        <v>827589998</v>
      </c>
      <c r="AC33" s="105">
        <f t="shared" si="13"/>
        <v>0.5579268340819489</v>
      </c>
      <c r="AD33" s="85">
        <v>548247103</v>
      </c>
      <c r="AE33" s="86">
        <v>66479877</v>
      </c>
      <c r="AF33" s="88">
        <f t="shared" si="14"/>
        <v>614726980</v>
      </c>
      <c r="AG33" s="86">
        <v>1165062193</v>
      </c>
      <c r="AH33" s="86">
        <v>1165062193</v>
      </c>
      <c r="AI33" s="126">
        <v>202577682</v>
      </c>
      <c r="AJ33" s="127">
        <f t="shared" si="15"/>
        <v>0.1738771399648362</v>
      </c>
      <c r="AK33" s="128">
        <f t="shared" si="16"/>
        <v>-0.4865710270273155</v>
      </c>
    </row>
    <row r="34" spans="1:37" ht="13.5">
      <c r="A34" s="62" t="s">
        <v>97</v>
      </c>
      <c r="B34" s="63" t="s">
        <v>93</v>
      </c>
      <c r="C34" s="64" t="s">
        <v>94</v>
      </c>
      <c r="D34" s="85">
        <v>2270007094</v>
      </c>
      <c r="E34" s="86">
        <v>344772281</v>
      </c>
      <c r="F34" s="87">
        <f t="shared" si="0"/>
        <v>2614779375</v>
      </c>
      <c r="G34" s="85">
        <v>2342221627</v>
      </c>
      <c r="H34" s="86">
        <v>292050565</v>
      </c>
      <c r="I34" s="87">
        <f t="shared" si="1"/>
        <v>2634272192</v>
      </c>
      <c r="J34" s="85">
        <v>399017998</v>
      </c>
      <c r="K34" s="86">
        <v>34554921</v>
      </c>
      <c r="L34" s="88">
        <f t="shared" si="2"/>
        <v>433572919</v>
      </c>
      <c r="M34" s="105">
        <f t="shared" si="3"/>
        <v>0.16581625323551438</v>
      </c>
      <c r="N34" s="85">
        <v>487743581</v>
      </c>
      <c r="O34" s="86">
        <v>39494375</v>
      </c>
      <c r="P34" s="88">
        <f t="shared" si="4"/>
        <v>527237956</v>
      </c>
      <c r="Q34" s="105">
        <f t="shared" si="5"/>
        <v>0.20163764524110184</v>
      </c>
      <c r="R34" s="85">
        <v>454606885</v>
      </c>
      <c r="S34" s="86">
        <v>17466697</v>
      </c>
      <c r="T34" s="88">
        <f t="shared" si="6"/>
        <v>472073582</v>
      </c>
      <c r="U34" s="105">
        <f t="shared" si="7"/>
        <v>0.17920455730946727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1341368464</v>
      </c>
      <c r="AA34" s="88">
        <f t="shared" si="11"/>
        <v>91515993</v>
      </c>
      <c r="AB34" s="88">
        <f t="shared" si="12"/>
        <v>1432884457</v>
      </c>
      <c r="AC34" s="105">
        <f t="shared" si="13"/>
        <v>0.5439394081414651</v>
      </c>
      <c r="AD34" s="85">
        <v>1196248463</v>
      </c>
      <c r="AE34" s="86">
        <v>113460106</v>
      </c>
      <c r="AF34" s="88">
        <f t="shared" si="14"/>
        <v>1309708569</v>
      </c>
      <c r="AG34" s="86">
        <v>2385303033</v>
      </c>
      <c r="AH34" s="86">
        <v>2385303033</v>
      </c>
      <c r="AI34" s="126">
        <v>442413287</v>
      </c>
      <c r="AJ34" s="127">
        <f t="shared" si="15"/>
        <v>0.18547466752833328</v>
      </c>
      <c r="AK34" s="128">
        <f t="shared" si="16"/>
        <v>-0.6395583008512788</v>
      </c>
    </row>
    <row r="35" spans="1:37" ht="13.5">
      <c r="A35" s="62" t="s">
        <v>97</v>
      </c>
      <c r="B35" s="63" t="s">
        <v>593</v>
      </c>
      <c r="C35" s="64" t="s">
        <v>594</v>
      </c>
      <c r="D35" s="85">
        <v>688652090</v>
      </c>
      <c r="E35" s="86">
        <v>89479696</v>
      </c>
      <c r="F35" s="87">
        <f t="shared" si="0"/>
        <v>778131786</v>
      </c>
      <c r="G35" s="85">
        <v>690745322</v>
      </c>
      <c r="H35" s="86">
        <v>127333968</v>
      </c>
      <c r="I35" s="87">
        <f t="shared" si="1"/>
        <v>818079290</v>
      </c>
      <c r="J35" s="85">
        <v>137960372</v>
      </c>
      <c r="K35" s="86">
        <v>1430996</v>
      </c>
      <c r="L35" s="88">
        <f t="shared" si="2"/>
        <v>139391368</v>
      </c>
      <c r="M35" s="105">
        <f t="shared" si="3"/>
        <v>0.17913593880612916</v>
      </c>
      <c r="N35" s="85">
        <v>157329245</v>
      </c>
      <c r="O35" s="86">
        <v>10961791</v>
      </c>
      <c r="P35" s="88">
        <f t="shared" si="4"/>
        <v>168291036</v>
      </c>
      <c r="Q35" s="105">
        <f t="shared" si="5"/>
        <v>0.21627575049350317</v>
      </c>
      <c r="R35" s="85">
        <v>127844010</v>
      </c>
      <c r="S35" s="86">
        <v>17062751</v>
      </c>
      <c r="T35" s="88">
        <f t="shared" si="6"/>
        <v>144906761</v>
      </c>
      <c r="U35" s="105">
        <f t="shared" si="7"/>
        <v>0.17713046005601732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423133627</v>
      </c>
      <c r="AA35" s="88">
        <f t="shared" si="11"/>
        <v>29455538</v>
      </c>
      <c r="AB35" s="88">
        <f t="shared" si="12"/>
        <v>452589165</v>
      </c>
      <c r="AC35" s="105">
        <f t="shared" si="13"/>
        <v>0.5532338619646514</v>
      </c>
      <c r="AD35" s="85">
        <v>438619529</v>
      </c>
      <c r="AE35" s="86">
        <v>20989775</v>
      </c>
      <c r="AF35" s="88">
        <f t="shared" si="14"/>
        <v>459609304</v>
      </c>
      <c r="AG35" s="86">
        <v>718648246</v>
      </c>
      <c r="AH35" s="86">
        <v>718648246</v>
      </c>
      <c r="AI35" s="126">
        <v>166422187</v>
      </c>
      <c r="AJ35" s="127">
        <f t="shared" si="15"/>
        <v>0.23157669684203194</v>
      </c>
      <c r="AK35" s="128">
        <f t="shared" si="16"/>
        <v>-0.6847175204268711</v>
      </c>
    </row>
    <row r="36" spans="1:37" ht="13.5">
      <c r="A36" s="62" t="s">
        <v>97</v>
      </c>
      <c r="B36" s="63" t="s">
        <v>595</v>
      </c>
      <c r="C36" s="64" t="s">
        <v>596</v>
      </c>
      <c r="D36" s="85">
        <v>716117124</v>
      </c>
      <c r="E36" s="86">
        <v>84765848</v>
      </c>
      <c r="F36" s="87">
        <f t="shared" si="0"/>
        <v>800882972</v>
      </c>
      <c r="G36" s="85">
        <v>702103942</v>
      </c>
      <c r="H36" s="86">
        <v>83788537</v>
      </c>
      <c r="I36" s="87">
        <f t="shared" si="1"/>
        <v>785892479</v>
      </c>
      <c r="J36" s="85">
        <v>151836272</v>
      </c>
      <c r="K36" s="86">
        <v>7077766</v>
      </c>
      <c r="L36" s="88">
        <f t="shared" si="2"/>
        <v>158914038</v>
      </c>
      <c r="M36" s="105">
        <f t="shared" si="3"/>
        <v>0.19842354445762894</v>
      </c>
      <c r="N36" s="85">
        <v>164876153</v>
      </c>
      <c r="O36" s="86">
        <v>14460604</v>
      </c>
      <c r="P36" s="88">
        <f t="shared" si="4"/>
        <v>179336757</v>
      </c>
      <c r="Q36" s="105">
        <f t="shared" si="5"/>
        <v>0.22392379819507513</v>
      </c>
      <c r="R36" s="85">
        <v>140426535</v>
      </c>
      <c r="S36" s="86">
        <v>7880572</v>
      </c>
      <c r="T36" s="88">
        <f t="shared" si="6"/>
        <v>148307107</v>
      </c>
      <c r="U36" s="105">
        <f t="shared" si="7"/>
        <v>0.1887117016168824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457138960</v>
      </c>
      <c r="AA36" s="88">
        <f t="shared" si="11"/>
        <v>29418942</v>
      </c>
      <c r="AB36" s="88">
        <f t="shared" si="12"/>
        <v>486557902</v>
      </c>
      <c r="AC36" s="105">
        <f t="shared" si="13"/>
        <v>0.6191151016219357</v>
      </c>
      <c r="AD36" s="85">
        <v>380891454</v>
      </c>
      <c r="AE36" s="86">
        <v>86968448</v>
      </c>
      <c r="AF36" s="88">
        <f t="shared" si="14"/>
        <v>467859902</v>
      </c>
      <c r="AG36" s="86">
        <v>700593744</v>
      </c>
      <c r="AH36" s="86">
        <v>700593744</v>
      </c>
      <c r="AI36" s="126">
        <v>190299484</v>
      </c>
      <c r="AJ36" s="127">
        <f t="shared" si="15"/>
        <v>0.2716260109796242</v>
      </c>
      <c r="AK36" s="128">
        <f t="shared" si="16"/>
        <v>-0.6830095796497645</v>
      </c>
    </row>
    <row r="37" spans="1:37" ht="13.5">
      <c r="A37" s="62" t="s">
        <v>97</v>
      </c>
      <c r="B37" s="63" t="s">
        <v>597</v>
      </c>
      <c r="C37" s="64" t="s">
        <v>598</v>
      </c>
      <c r="D37" s="85">
        <v>964909952</v>
      </c>
      <c r="E37" s="86">
        <v>217575258</v>
      </c>
      <c r="F37" s="87">
        <f t="shared" si="0"/>
        <v>1182485210</v>
      </c>
      <c r="G37" s="85">
        <v>969533923</v>
      </c>
      <c r="H37" s="86">
        <v>193042908</v>
      </c>
      <c r="I37" s="87">
        <f t="shared" si="1"/>
        <v>1162576831</v>
      </c>
      <c r="J37" s="85">
        <v>236603284</v>
      </c>
      <c r="K37" s="86">
        <v>34130518</v>
      </c>
      <c r="L37" s="88">
        <f t="shared" si="2"/>
        <v>270733802</v>
      </c>
      <c r="M37" s="105">
        <f t="shared" si="3"/>
        <v>0.22895322470883167</v>
      </c>
      <c r="N37" s="85">
        <v>211082989</v>
      </c>
      <c r="O37" s="86">
        <v>46350814</v>
      </c>
      <c r="P37" s="88">
        <f t="shared" si="4"/>
        <v>257433803</v>
      </c>
      <c r="Q37" s="105">
        <f t="shared" si="5"/>
        <v>0.21770572758368792</v>
      </c>
      <c r="R37" s="85">
        <v>173216159</v>
      </c>
      <c r="S37" s="86">
        <v>16982945</v>
      </c>
      <c r="T37" s="88">
        <f t="shared" si="6"/>
        <v>190199104</v>
      </c>
      <c r="U37" s="105">
        <f t="shared" si="7"/>
        <v>0.16360131986838125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620902432</v>
      </c>
      <c r="AA37" s="88">
        <f t="shared" si="11"/>
        <v>97464277</v>
      </c>
      <c r="AB37" s="88">
        <f t="shared" si="12"/>
        <v>718366709</v>
      </c>
      <c r="AC37" s="105">
        <f t="shared" si="13"/>
        <v>0.617909018866384</v>
      </c>
      <c r="AD37" s="85">
        <v>515927932</v>
      </c>
      <c r="AE37" s="86">
        <v>78018419</v>
      </c>
      <c r="AF37" s="88">
        <f t="shared" si="14"/>
        <v>593946351</v>
      </c>
      <c r="AG37" s="86">
        <v>1029002116</v>
      </c>
      <c r="AH37" s="86">
        <v>1029002116</v>
      </c>
      <c r="AI37" s="126">
        <v>208714287</v>
      </c>
      <c r="AJ37" s="127">
        <f t="shared" si="15"/>
        <v>0.2028317374227829</v>
      </c>
      <c r="AK37" s="128">
        <f t="shared" si="16"/>
        <v>-0.6797705656752153</v>
      </c>
    </row>
    <row r="38" spans="1:37" ht="13.5">
      <c r="A38" s="62" t="s">
        <v>112</v>
      </c>
      <c r="B38" s="63" t="s">
        <v>599</v>
      </c>
      <c r="C38" s="64" t="s">
        <v>600</v>
      </c>
      <c r="D38" s="85">
        <v>418657661</v>
      </c>
      <c r="E38" s="86">
        <v>3572668</v>
      </c>
      <c r="F38" s="87">
        <f t="shared" si="0"/>
        <v>422230329</v>
      </c>
      <c r="G38" s="85">
        <v>405125635</v>
      </c>
      <c r="H38" s="86">
        <v>13309880</v>
      </c>
      <c r="I38" s="87">
        <f t="shared" si="1"/>
        <v>418435515</v>
      </c>
      <c r="J38" s="85">
        <v>86996779</v>
      </c>
      <c r="K38" s="86">
        <v>305300</v>
      </c>
      <c r="L38" s="88">
        <f t="shared" si="2"/>
        <v>87302079</v>
      </c>
      <c r="M38" s="105">
        <f t="shared" si="3"/>
        <v>0.20676411191674485</v>
      </c>
      <c r="N38" s="85">
        <v>90953528</v>
      </c>
      <c r="O38" s="86">
        <v>5057612</v>
      </c>
      <c r="P38" s="88">
        <f t="shared" si="4"/>
        <v>96011140</v>
      </c>
      <c r="Q38" s="105">
        <f t="shared" si="5"/>
        <v>0.2273904393068836</v>
      </c>
      <c r="R38" s="85">
        <v>91758692</v>
      </c>
      <c r="S38" s="86">
        <v>846024</v>
      </c>
      <c r="T38" s="88">
        <f t="shared" si="6"/>
        <v>92604716</v>
      </c>
      <c r="U38" s="105">
        <f t="shared" si="7"/>
        <v>0.22131179758964772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269708999</v>
      </c>
      <c r="AA38" s="88">
        <f t="shared" si="11"/>
        <v>6208936</v>
      </c>
      <c r="AB38" s="88">
        <f t="shared" si="12"/>
        <v>275917935</v>
      </c>
      <c r="AC38" s="105">
        <f t="shared" si="13"/>
        <v>0.6594037195910581</v>
      </c>
      <c r="AD38" s="85">
        <v>159194669</v>
      </c>
      <c r="AE38" s="86">
        <v>376379</v>
      </c>
      <c r="AF38" s="88">
        <f t="shared" si="14"/>
        <v>159571048</v>
      </c>
      <c r="AG38" s="86">
        <v>399163328</v>
      </c>
      <c r="AH38" s="86">
        <v>399163328</v>
      </c>
      <c r="AI38" s="126">
        <v>53612257</v>
      </c>
      <c r="AJ38" s="127">
        <f t="shared" si="15"/>
        <v>0.13431157934428284</v>
      </c>
      <c r="AK38" s="128">
        <f t="shared" si="16"/>
        <v>-0.41966467501046933</v>
      </c>
    </row>
    <row r="39" spans="1:37" ht="13.5">
      <c r="A39" s="65"/>
      <c r="B39" s="66" t="s">
        <v>601</v>
      </c>
      <c r="C39" s="67"/>
      <c r="D39" s="89">
        <f>SUM(D31:D38)</f>
        <v>6891628648</v>
      </c>
      <c r="E39" s="90">
        <f>SUM(E31:E38)</f>
        <v>1212592799</v>
      </c>
      <c r="F39" s="91">
        <f t="shared" si="0"/>
        <v>8104221447</v>
      </c>
      <c r="G39" s="89">
        <f>SUM(G31:G38)</f>
        <v>6976027141</v>
      </c>
      <c r="H39" s="90">
        <f>SUM(H31:H38)</f>
        <v>1116688808</v>
      </c>
      <c r="I39" s="91">
        <f t="shared" si="1"/>
        <v>8092715949</v>
      </c>
      <c r="J39" s="89">
        <f>SUM(J31:J38)</f>
        <v>1305574347</v>
      </c>
      <c r="K39" s="90">
        <f>SUM(K31:K38)</f>
        <v>120142660</v>
      </c>
      <c r="L39" s="90">
        <f t="shared" si="2"/>
        <v>1425717007</v>
      </c>
      <c r="M39" s="106">
        <f t="shared" si="3"/>
        <v>0.1759227602952247</v>
      </c>
      <c r="N39" s="89">
        <f>SUM(N31:N38)</f>
        <v>1500042639</v>
      </c>
      <c r="O39" s="90">
        <f>SUM(O31:O38)</f>
        <v>188993229</v>
      </c>
      <c r="P39" s="90">
        <f t="shared" si="4"/>
        <v>1689035868</v>
      </c>
      <c r="Q39" s="106">
        <f t="shared" si="5"/>
        <v>0.2084143281431732</v>
      </c>
      <c r="R39" s="89">
        <f>SUM(R31:R38)</f>
        <v>1393915650</v>
      </c>
      <c r="S39" s="90">
        <f>SUM(S31:S38)</f>
        <v>116540385</v>
      </c>
      <c r="T39" s="90">
        <f t="shared" si="6"/>
        <v>1510456035</v>
      </c>
      <c r="U39" s="106">
        <f t="shared" si="7"/>
        <v>0.1866438961306487</v>
      </c>
      <c r="V39" s="89">
        <f>SUM(V31:V38)</f>
        <v>0</v>
      </c>
      <c r="W39" s="90">
        <f>SUM(W31:W38)</f>
        <v>0</v>
      </c>
      <c r="X39" s="90">
        <f t="shared" si="8"/>
        <v>0</v>
      </c>
      <c r="Y39" s="106">
        <f t="shared" si="9"/>
        <v>0</v>
      </c>
      <c r="Z39" s="89">
        <f t="shared" si="10"/>
        <v>4199532636</v>
      </c>
      <c r="AA39" s="90">
        <f t="shared" si="11"/>
        <v>425676274</v>
      </c>
      <c r="AB39" s="90">
        <f t="shared" si="12"/>
        <v>4625208910</v>
      </c>
      <c r="AC39" s="106">
        <f t="shared" si="13"/>
        <v>0.5715274005844141</v>
      </c>
      <c r="AD39" s="89">
        <f>SUM(AD31:AD38)</f>
        <v>3597063328</v>
      </c>
      <c r="AE39" s="90">
        <f>SUM(AE31:AE38)</f>
        <v>412083913</v>
      </c>
      <c r="AF39" s="90">
        <f t="shared" si="14"/>
        <v>4009147241</v>
      </c>
      <c r="AG39" s="90">
        <f>SUM(AG31:AG38)</f>
        <v>7159955501</v>
      </c>
      <c r="AH39" s="90">
        <f>SUM(AH31:AH38)</f>
        <v>7159955501</v>
      </c>
      <c r="AI39" s="91">
        <f>SUM(AI31:AI38)</f>
        <v>1429604080</v>
      </c>
      <c r="AJ39" s="129">
        <f t="shared" si="15"/>
        <v>0.19966661521853502</v>
      </c>
      <c r="AK39" s="130">
        <f t="shared" si="16"/>
        <v>-0.6232475526084077</v>
      </c>
    </row>
    <row r="40" spans="1:37" ht="13.5">
      <c r="A40" s="62" t="s">
        <v>97</v>
      </c>
      <c r="B40" s="63" t="s">
        <v>602</v>
      </c>
      <c r="C40" s="64" t="s">
        <v>603</v>
      </c>
      <c r="D40" s="85">
        <v>94052375</v>
      </c>
      <c r="E40" s="86">
        <v>12232950</v>
      </c>
      <c r="F40" s="87">
        <f t="shared" si="0"/>
        <v>106285325</v>
      </c>
      <c r="G40" s="85">
        <v>96495123</v>
      </c>
      <c r="H40" s="86">
        <v>14321254</v>
      </c>
      <c r="I40" s="87">
        <f t="shared" si="1"/>
        <v>110816377</v>
      </c>
      <c r="J40" s="85">
        <v>12728711</v>
      </c>
      <c r="K40" s="86">
        <v>1424851</v>
      </c>
      <c r="L40" s="88">
        <f t="shared" si="2"/>
        <v>14153562</v>
      </c>
      <c r="M40" s="105">
        <f t="shared" si="3"/>
        <v>0.13316572160832174</v>
      </c>
      <c r="N40" s="85">
        <v>41670122</v>
      </c>
      <c r="O40" s="86">
        <v>3068401</v>
      </c>
      <c r="P40" s="88">
        <f t="shared" si="4"/>
        <v>44738523</v>
      </c>
      <c r="Q40" s="105">
        <f t="shared" si="5"/>
        <v>0.4209285054169049</v>
      </c>
      <c r="R40" s="85">
        <v>21725411</v>
      </c>
      <c r="S40" s="86">
        <v>1459796</v>
      </c>
      <c r="T40" s="88">
        <f t="shared" si="6"/>
        <v>23185207</v>
      </c>
      <c r="U40" s="105">
        <f t="shared" si="7"/>
        <v>0.20922184633413887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76124244</v>
      </c>
      <c r="AA40" s="88">
        <f t="shared" si="11"/>
        <v>5953048</v>
      </c>
      <c r="AB40" s="88">
        <f t="shared" si="12"/>
        <v>82077292</v>
      </c>
      <c r="AC40" s="105">
        <f t="shared" si="13"/>
        <v>0.7406603087195316</v>
      </c>
      <c r="AD40" s="85">
        <v>62062592</v>
      </c>
      <c r="AE40" s="86">
        <v>8727998</v>
      </c>
      <c r="AF40" s="88">
        <f t="shared" si="14"/>
        <v>70790590</v>
      </c>
      <c r="AG40" s="86">
        <v>91087400</v>
      </c>
      <c r="AH40" s="86">
        <v>91087400</v>
      </c>
      <c r="AI40" s="126">
        <v>23150487</v>
      </c>
      <c r="AJ40" s="127">
        <f t="shared" si="15"/>
        <v>0.25415685374706054</v>
      </c>
      <c r="AK40" s="128">
        <f t="shared" si="16"/>
        <v>-0.6724817945435968</v>
      </c>
    </row>
    <row r="41" spans="1:37" ht="13.5">
      <c r="A41" s="62" t="s">
        <v>97</v>
      </c>
      <c r="B41" s="63" t="s">
        <v>604</v>
      </c>
      <c r="C41" s="64" t="s">
        <v>605</v>
      </c>
      <c r="D41" s="85">
        <v>70892440</v>
      </c>
      <c r="E41" s="86">
        <v>34644653</v>
      </c>
      <c r="F41" s="87">
        <f t="shared" si="0"/>
        <v>105537093</v>
      </c>
      <c r="G41" s="85">
        <v>73490368</v>
      </c>
      <c r="H41" s="86">
        <v>30890665</v>
      </c>
      <c r="I41" s="87">
        <f t="shared" si="1"/>
        <v>104381033</v>
      </c>
      <c r="J41" s="85">
        <v>15753301</v>
      </c>
      <c r="K41" s="86">
        <v>536689</v>
      </c>
      <c r="L41" s="88">
        <f t="shared" si="2"/>
        <v>16289990</v>
      </c>
      <c r="M41" s="105">
        <f t="shared" si="3"/>
        <v>0.1543532187304041</v>
      </c>
      <c r="N41" s="85">
        <v>15004121</v>
      </c>
      <c r="O41" s="86">
        <v>375501</v>
      </c>
      <c r="P41" s="88">
        <f t="shared" si="4"/>
        <v>15379622</v>
      </c>
      <c r="Q41" s="105">
        <f t="shared" si="5"/>
        <v>0.1457271710146498</v>
      </c>
      <c r="R41" s="85">
        <v>12715127</v>
      </c>
      <c r="S41" s="86">
        <v>4882064</v>
      </c>
      <c r="T41" s="88">
        <f t="shared" si="6"/>
        <v>17597191</v>
      </c>
      <c r="U41" s="105">
        <f t="shared" si="7"/>
        <v>0.16858609743783623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f t="shared" si="10"/>
        <v>43472549</v>
      </c>
      <c r="AA41" s="88">
        <f t="shared" si="11"/>
        <v>5794254</v>
      </c>
      <c r="AB41" s="88">
        <f t="shared" si="12"/>
        <v>49266803</v>
      </c>
      <c r="AC41" s="105">
        <f t="shared" si="13"/>
        <v>0.4719899926646635</v>
      </c>
      <c r="AD41" s="85">
        <v>39412204</v>
      </c>
      <c r="AE41" s="86">
        <v>433523</v>
      </c>
      <c r="AF41" s="88">
        <f t="shared" si="14"/>
        <v>39845727</v>
      </c>
      <c r="AG41" s="86">
        <v>89051758</v>
      </c>
      <c r="AH41" s="86">
        <v>89051758</v>
      </c>
      <c r="AI41" s="126">
        <v>12966132</v>
      </c>
      <c r="AJ41" s="127">
        <f t="shared" si="15"/>
        <v>0.14560220136249302</v>
      </c>
      <c r="AK41" s="128">
        <f t="shared" si="16"/>
        <v>-0.5583669235097656</v>
      </c>
    </row>
    <row r="42" spans="1:37" ht="13.5">
      <c r="A42" s="62" t="s">
        <v>97</v>
      </c>
      <c r="B42" s="63" t="s">
        <v>606</v>
      </c>
      <c r="C42" s="64" t="s">
        <v>607</v>
      </c>
      <c r="D42" s="85">
        <v>341396140</v>
      </c>
      <c r="E42" s="86">
        <v>31958400</v>
      </c>
      <c r="F42" s="87">
        <f t="shared" si="0"/>
        <v>373354540</v>
      </c>
      <c r="G42" s="85">
        <v>377695608</v>
      </c>
      <c r="H42" s="86">
        <v>38135400</v>
      </c>
      <c r="I42" s="87">
        <f t="shared" si="1"/>
        <v>415831008</v>
      </c>
      <c r="J42" s="85">
        <v>51700926</v>
      </c>
      <c r="K42" s="86">
        <v>-1205165</v>
      </c>
      <c r="L42" s="88">
        <f t="shared" si="2"/>
        <v>50495761</v>
      </c>
      <c r="M42" s="105">
        <f t="shared" si="3"/>
        <v>0.13524882006256037</v>
      </c>
      <c r="N42" s="85">
        <v>99312167</v>
      </c>
      <c r="O42" s="86">
        <v>4929820</v>
      </c>
      <c r="P42" s="88">
        <f t="shared" si="4"/>
        <v>104241987</v>
      </c>
      <c r="Q42" s="105">
        <f t="shared" si="5"/>
        <v>0.2792037482656565</v>
      </c>
      <c r="R42" s="85">
        <v>64145485</v>
      </c>
      <c r="S42" s="86">
        <v>8618776</v>
      </c>
      <c r="T42" s="88">
        <f t="shared" si="6"/>
        <v>72764261</v>
      </c>
      <c r="U42" s="105">
        <f t="shared" si="7"/>
        <v>0.1749851733038629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215158578</v>
      </c>
      <c r="AA42" s="88">
        <f t="shared" si="11"/>
        <v>12343431</v>
      </c>
      <c r="AB42" s="88">
        <f t="shared" si="12"/>
        <v>227502009</v>
      </c>
      <c r="AC42" s="105">
        <f t="shared" si="13"/>
        <v>0.5471020790253333</v>
      </c>
      <c r="AD42" s="85">
        <v>244534230</v>
      </c>
      <c r="AE42" s="86">
        <v>6280319</v>
      </c>
      <c r="AF42" s="88">
        <f t="shared" si="14"/>
        <v>250814549</v>
      </c>
      <c r="AG42" s="86">
        <v>344030910</v>
      </c>
      <c r="AH42" s="86">
        <v>344030910</v>
      </c>
      <c r="AI42" s="126">
        <v>69799118</v>
      </c>
      <c r="AJ42" s="127">
        <f t="shared" si="15"/>
        <v>0.20288618252354126</v>
      </c>
      <c r="AK42" s="128">
        <f t="shared" si="16"/>
        <v>-0.7098881971157104</v>
      </c>
    </row>
    <row r="43" spans="1:37" ht="13.5">
      <c r="A43" s="62" t="s">
        <v>112</v>
      </c>
      <c r="B43" s="63" t="s">
        <v>608</v>
      </c>
      <c r="C43" s="64" t="s">
        <v>609</v>
      </c>
      <c r="D43" s="85">
        <v>96254797</v>
      </c>
      <c r="E43" s="86">
        <v>743800</v>
      </c>
      <c r="F43" s="87">
        <f t="shared" si="0"/>
        <v>96998597</v>
      </c>
      <c r="G43" s="85">
        <v>102965028</v>
      </c>
      <c r="H43" s="86">
        <v>1247800</v>
      </c>
      <c r="I43" s="87">
        <f t="shared" si="1"/>
        <v>104212828</v>
      </c>
      <c r="J43" s="85">
        <v>11286669</v>
      </c>
      <c r="K43" s="86">
        <v>2360</v>
      </c>
      <c r="L43" s="88">
        <f t="shared" si="2"/>
        <v>11289029</v>
      </c>
      <c r="M43" s="105">
        <f t="shared" si="3"/>
        <v>0.11638342562831089</v>
      </c>
      <c r="N43" s="85">
        <v>22081675</v>
      </c>
      <c r="O43" s="86">
        <v>10894</v>
      </c>
      <c r="P43" s="88">
        <f t="shared" si="4"/>
        <v>22092569</v>
      </c>
      <c r="Q43" s="105">
        <f t="shared" si="5"/>
        <v>0.2277617376259576</v>
      </c>
      <c r="R43" s="85">
        <v>19760039</v>
      </c>
      <c r="S43" s="86">
        <v>83513</v>
      </c>
      <c r="T43" s="88">
        <f t="shared" si="6"/>
        <v>19843552</v>
      </c>
      <c r="U43" s="105">
        <f t="shared" si="7"/>
        <v>0.19041371758954664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53128383</v>
      </c>
      <c r="AA43" s="88">
        <f t="shared" si="11"/>
        <v>96767</v>
      </c>
      <c r="AB43" s="88">
        <f t="shared" si="12"/>
        <v>53225150</v>
      </c>
      <c r="AC43" s="105">
        <f t="shared" si="13"/>
        <v>0.510735108349617</v>
      </c>
      <c r="AD43" s="85">
        <v>61340485</v>
      </c>
      <c r="AE43" s="86">
        <v>461361</v>
      </c>
      <c r="AF43" s="88">
        <f t="shared" si="14"/>
        <v>61801846</v>
      </c>
      <c r="AG43" s="86">
        <v>81498534</v>
      </c>
      <c r="AH43" s="86">
        <v>81498534</v>
      </c>
      <c r="AI43" s="126">
        <v>21890861</v>
      </c>
      <c r="AJ43" s="127">
        <f t="shared" si="15"/>
        <v>0.2686043530549887</v>
      </c>
      <c r="AK43" s="128">
        <f t="shared" si="16"/>
        <v>-0.6789165165066429</v>
      </c>
    </row>
    <row r="44" spans="1:37" ht="13.5">
      <c r="A44" s="65"/>
      <c r="B44" s="66" t="s">
        <v>610</v>
      </c>
      <c r="C44" s="67"/>
      <c r="D44" s="89">
        <f>SUM(D40:D43)</f>
        <v>602595752</v>
      </c>
      <c r="E44" s="90">
        <f>SUM(E40:E43)</f>
        <v>79579803</v>
      </c>
      <c r="F44" s="91">
        <f t="shared" si="0"/>
        <v>682175555</v>
      </c>
      <c r="G44" s="89">
        <f>SUM(G40:G43)</f>
        <v>650646127</v>
      </c>
      <c r="H44" s="90">
        <f>SUM(H40:H43)</f>
        <v>84595119</v>
      </c>
      <c r="I44" s="91">
        <f t="shared" si="1"/>
        <v>735241246</v>
      </c>
      <c r="J44" s="89">
        <f>SUM(J40:J43)</f>
        <v>91469607</v>
      </c>
      <c r="K44" s="90">
        <f>SUM(K40:K43)</f>
        <v>758735</v>
      </c>
      <c r="L44" s="90">
        <f t="shared" si="2"/>
        <v>92228342</v>
      </c>
      <c r="M44" s="106">
        <f t="shared" si="3"/>
        <v>0.13519737159153994</v>
      </c>
      <c r="N44" s="89">
        <f>SUM(N40:N43)</f>
        <v>178068085</v>
      </c>
      <c r="O44" s="90">
        <f>SUM(O40:O43)</f>
        <v>8384616</v>
      </c>
      <c r="P44" s="90">
        <f t="shared" si="4"/>
        <v>186452701</v>
      </c>
      <c r="Q44" s="106">
        <f t="shared" si="5"/>
        <v>0.2733207011500141</v>
      </c>
      <c r="R44" s="89">
        <f>SUM(R40:R43)</f>
        <v>118346062</v>
      </c>
      <c r="S44" s="90">
        <f>SUM(S40:S43)</f>
        <v>15044149</v>
      </c>
      <c r="T44" s="90">
        <f t="shared" si="6"/>
        <v>133390211</v>
      </c>
      <c r="U44" s="106">
        <f t="shared" si="7"/>
        <v>0.18142373231329842</v>
      </c>
      <c r="V44" s="89">
        <f>SUM(V40:V43)</f>
        <v>0</v>
      </c>
      <c r="W44" s="90">
        <f>SUM(W40:W43)</f>
        <v>0</v>
      </c>
      <c r="X44" s="90">
        <f t="shared" si="8"/>
        <v>0</v>
      </c>
      <c r="Y44" s="106">
        <f t="shared" si="9"/>
        <v>0</v>
      </c>
      <c r="Z44" s="89">
        <f t="shared" si="10"/>
        <v>387883754</v>
      </c>
      <c r="AA44" s="90">
        <f t="shared" si="11"/>
        <v>24187500</v>
      </c>
      <c r="AB44" s="90">
        <f t="shared" si="12"/>
        <v>412071254</v>
      </c>
      <c r="AC44" s="106">
        <f t="shared" si="13"/>
        <v>0.5604572053619528</v>
      </c>
      <c r="AD44" s="89">
        <f>SUM(AD40:AD43)</f>
        <v>407349511</v>
      </c>
      <c r="AE44" s="90">
        <f>SUM(AE40:AE43)</f>
        <v>15903201</v>
      </c>
      <c r="AF44" s="90">
        <f t="shared" si="14"/>
        <v>423252712</v>
      </c>
      <c r="AG44" s="90">
        <f>SUM(AG40:AG43)</f>
        <v>605668602</v>
      </c>
      <c r="AH44" s="90">
        <f>SUM(AH40:AH43)</f>
        <v>605668602</v>
      </c>
      <c r="AI44" s="91">
        <f>SUM(AI40:AI43)</f>
        <v>127806598</v>
      </c>
      <c r="AJ44" s="129">
        <f t="shared" si="15"/>
        <v>0.21101737415141755</v>
      </c>
      <c r="AK44" s="130">
        <f t="shared" si="16"/>
        <v>-0.6848449939760811</v>
      </c>
    </row>
    <row r="45" spans="1:37" ht="13.5">
      <c r="A45" s="68"/>
      <c r="B45" s="69" t="s">
        <v>611</v>
      </c>
      <c r="C45" s="70"/>
      <c r="D45" s="92">
        <f>SUM(D9,D11:D16,D18:D23,D25:D29,D31:D38,D40:D43)</f>
        <v>62950997391</v>
      </c>
      <c r="E45" s="93">
        <f>SUM(E9,E11:E16,E18:E23,E25:E29,E31:E38,E40:E43)</f>
        <v>12592579461</v>
      </c>
      <c r="F45" s="94">
        <f t="shared" si="0"/>
        <v>75543576852</v>
      </c>
      <c r="G45" s="92">
        <f>SUM(G9,G11:G16,G18:G23,G25:G29,G31:G38,G40:G43)</f>
        <v>63488448469</v>
      </c>
      <c r="H45" s="93">
        <f>SUM(H9,H11:H16,H18:H23,H25:H29,H31:H38,H40:H43)</f>
        <v>12047676340</v>
      </c>
      <c r="I45" s="94">
        <f t="shared" si="1"/>
        <v>75536124809</v>
      </c>
      <c r="J45" s="92">
        <f>SUM(J9,J11:J16,J18:J23,J25:J29,J31:J38,J40:J43)</f>
        <v>12767945780</v>
      </c>
      <c r="K45" s="93">
        <f>SUM(K9,K11:K16,K18:K23,K25:K29,K31:K38,K40:K43)</f>
        <v>364341100</v>
      </c>
      <c r="L45" s="93">
        <f t="shared" si="2"/>
        <v>13132286880</v>
      </c>
      <c r="M45" s="107">
        <f t="shared" si="3"/>
        <v>0.17383723973949383</v>
      </c>
      <c r="N45" s="92">
        <f>SUM(N9,N11:N16,N18:N23,N25:N29,N31:N38,N40:N43)</f>
        <v>14780518935</v>
      </c>
      <c r="O45" s="93">
        <f>SUM(O9,O11:O16,O18:O23,O25:O29,O31:O38,O40:O43)</f>
        <v>819241770</v>
      </c>
      <c r="P45" s="93">
        <f t="shared" si="4"/>
        <v>15599760705</v>
      </c>
      <c r="Q45" s="107">
        <f t="shared" si="5"/>
        <v>0.20650015997471266</v>
      </c>
      <c r="R45" s="92">
        <f>SUM(R9,R11:R16,R18:R23,R25:R29,R31:R38,R40:R43)</f>
        <v>13707182523</v>
      </c>
      <c r="S45" s="93">
        <f>SUM(S9,S11:S16,S18:S23,S25:S29,S31:S38,S40:S43)</f>
        <v>902418782</v>
      </c>
      <c r="T45" s="93">
        <f t="shared" si="6"/>
        <v>14609601305</v>
      </c>
      <c r="U45" s="107">
        <f t="shared" si="7"/>
        <v>0.193412110323924</v>
      </c>
      <c r="V45" s="92">
        <f>SUM(V9,V11:V16,V18:V23,V25:V29,V31:V38,V40:V43)</f>
        <v>0</v>
      </c>
      <c r="W45" s="93">
        <f>SUM(W9,W11:W16,W18:W23,W25:W29,W31:W38,W40:W43)</f>
        <v>0</v>
      </c>
      <c r="X45" s="93">
        <f t="shared" si="8"/>
        <v>0</v>
      </c>
      <c r="Y45" s="107">
        <f t="shared" si="9"/>
        <v>0</v>
      </c>
      <c r="Z45" s="92">
        <f t="shared" si="10"/>
        <v>41255647238</v>
      </c>
      <c r="AA45" s="93">
        <f t="shared" si="11"/>
        <v>2086001652</v>
      </c>
      <c r="AB45" s="93">
        <f t="shared" si="12"/>
        <v>43341648890</v>
      </c>
      <c r="AC45" s="107">
        <f t="shared" si="13"/>
        <v>0.5737870323582699</v>
      </c>
      <c r="AD45" s="92">
        <f>SUM(AD9,AD11:AD16,AD18:AD23,AD25:AD29,AD31:AD38,AD40:AD43)</f>
        <v>36909264254</v>
      </c>
      <c r="AE45" s="93">
        <f>SUM(AE9,AE11:AE16,AE18:AE23,AE25:AE29,AE31:AE38,AE40:AE43)</f>
        <v>2248463744</v>
      </c>
      <c r="AF45" s="93">
        <f t="shared" si="14"/>
        <v>39157727998</v>
      </c>
      <c r="AG45" s="93">
        <f>SUM(AG9,AG11:AG16,AG18:AG23,AG25:AG29,AG31:AG38,AG40:AG43)</f>
        <v>70523109455</v>
      </c>
      <c r="AH45" s="93">
        <f>SUM(AH9,AH11:AH16,AH18:AH23,AH25:AH29,AH31:AH38,AH40:AH43)</f>
        <v>70523109455</v>
      </c>
      <c r="AI45" s="94">
        <f>SUM(AI9,AI11:AI16,AI18:AI23,AI25:AI29,AI31:AI38,AI40:AI43)</f>
        <v>13166956580</v>
      </c>
      <c r="AJ45" s="131">
        <f t="shared" si="15"/>
        <v>0.18670414112131126</v>
      </c>
      <c r="AK45" s="132">
        <f t="shared" si="16"/>
        <v>-0.6269037543305324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37" ht="16.5" customHeight="1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3.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3.5">
      <c r="A9" s="29"/>
      <c r="B9" s="38" t="s">
        <v>40</v>
      </c>
      <c r="C9" s="39" t="s">
        <v>41</v>
      </c>
      <c r="D9" s="72">
        <v>7142097834</v>
      </c>
      <c r="E9" s="73">
        <v>1737412866</v>
      </c>
      <c r="F9" s="74">
        <f>$D9+$E9</f>
        <v>8879510700</v>
      </c>
      <c r="G9" s="72">
        <v>7139981986</v>
      </c>
      <c r="H9" s="73">
        <v>2233410248</v>
      </c>
      <c r="I9" s="75">
        <f>$G9+$H9</f>
        <v>9373392234</v>
      </c>
      <c r="J9" s="72">
        <v>1958212954</v>
      </c>
      <c r="K9" s="73">
        <v>135350551</v>
      </c>
      <c r="L9" s="73">
        <f>$J9+$K9</f>
        <v>2093563505</v>
      </c>
      <c r="M9" s="100">
        <f>IF($F9=0,0,$L9/$F9)</f>
        <v>0.23577464747015847</v>
      </c>
      <c r="N9" s="111">
        <v>1930810831</v>
      </c>
      <c r="O9" s="112">
        <v>415102757</v>
      </c>
      <c r="P9" s="113">
        <f>$N9+$O9</f>
        <v>2345913588</v>
      </c>
      <c r="Q9" s="100">
        <f>IF($F9=0,0,$P9/$F9)</f>
        <v>0.26419401555538413</v>
      </c>
      <c r="R9" s="111">
        <v>1823463792</v>
      </c>
      <c r="S9" s="113">
        <v>279027652</v>
      </c>
      <c r="T9" s="113">
        <f>$R9+$S9</f>
        <v>2102491444</v>
      </c>
      <c r="U9" s="100">
        <f>IF($I9=0,0,$T9/$I9)</f>
        <v>0.22430422108803433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5712487577</v>
      </c>
      <c r="AA9" s="73">
        <f>$K9+$O9+$S9</f>
        <v>829480960</v>
      </c>
      <c r="AB9" s="73">
        <f>$Z9+$AA9</f>
        <v>6541968537</v>
      </c>
      <c r="AC9" s="100">
        <f>IF($I9=0,0,$AB9/$I9)</f>
        <v>0.6979296687564606</v>
      </c>
      <c r="AD9" s="72">
        <v>5029863245</v>
      </c>
      <c r="AE9" s="73">
        <v>830072446</v>
      </c>
      <c r="AF9" s="73">
        <f>$AD9+$AE9</f>
        <v>5859935691</v>
      </c>
      <c r="AG9" s="73">
        <v>8324144989</v>
      </c>
      <c r="AH9" s="73">
        <v>8324144989</v>
      </c>
      <c r="AI9" s="73">
        <v>1808148592</v>
      </c>
      <c r="AJ9" s="100">
        <f>IF($AH9=0,0,$AI9/$AH9)</f>
        <v>0.2172173351604748</v>
      </c>
      <c r="AK9" s="100">
        <f>IF($AF9=0,0,(($T9/$AF9)-1))</f>
        <v>-0.6412091267095101</v>
      </c>
    </row>
    <row r="10" spans="1:37" s="13" customFormat="1" ht="13.5">
      <c r="A10" s="29"/>
      <c r="B10" s="38" t="s">
        <v>42</v>
      </c>
      <c r="C10" s="39" t="s">
        <v>43</v>
      </c>
      <c r="D10" s="72">
        <v>42099243560</v>
      </c>
      <c r="E10" s="73">
        <v>8430911243</v>
      </c>
      <c r="F10" s="75">
        <f aca="true" t="shared" si="0" ref="F10:F17">$D10+$E10</f>
        <v>50530154803</v>
      </c>
      <c r="G10" s="72">
        <v>42251210553</v>
      </c>
      <c r="H10" s="73">
        <v>7939515922</v>
      </c>
      <c r="I10" s="75">
        <f aca="true" t="shared" si="1" ref="I10:I17">$G10+$H10</f>
        <v>50190726475</v>
      </c>
      <c r="J10" s="72">
        <v>8834703828</v>
      </c>
      <c r="K10" s="73">
        <v>1518577</v>
      </c>
      <c r="L10" s="73">
        <f aca="true" t="shared" si="2" ref="L10:L17">$J10+$K10</f>
        <v>8836222405</v>
      </c>
      <c r="M10" s="100">
        <f aca="true" t="shared" si="3" ref="M10:M17">IF($F10=0,0,$L10/$F10)</f>
        <v>0.17487028170504218</v>
      </c>
      <c r="N10" s="111">
        <v>10068871478</v>
      </c>
      <c r="O10" s="112">
        <v>156730932</v>
      </c>
      <c r="P10" s="113">
        <f aca="true" t="shared" si="4" ref="P10:P17">$N10+$O10</f>
        <v>10225602410</v>
      </c>
      <c r="Q10" s="100">
        <f aca="true" t="shared" si="5" ref="Q10:Q17">IF($F10=0,0,$P10/$F10)</f>
        <v>0.20236633847385127</v>
      </c>
      <c r="R10" s="111">
        <v>9350381324</v>
      </c>
      <c r="S10" s="113">
        <v>359989465</v>
      </c>
      <c r="T10" s="113">
        <f aca="true" t="shared" si="6" ref="T10:T17">$R10+$S10</f>
        <v>9710370789</v>
      </c>
      <c r="U10" s="100">
        <f aca="true" t="shared" si="7" ref="U10:U17">IF($I10=0,0,$T10/$I10)</f>
        <v>0.19346942096637584</v>
      </c>
      <c r="V10" s="111">
        <v>0</v>
      </c>
      <c r="W10" s="113">
        <v>0</v>
      </c>
      <c r="X10" s="113">
        <f aca="true" t="shared" si="8" ref="X10:X17">$V10+$W10</f>
        <v>0</v>
      </c>
      <c r="Y10" s="100">
        <f aca="true" t="shared" si="9" ref="Y10:Y17">IF($I10=0,0,$X10/$I10)</f>
        <v>0</v>
      </c>
      <c r="Z10" s="72">
        <f aca="true" t="shared" si="10" ref="Z10:Z17">$J10+$N10+$R10</f>
        <v>28253956630</v>
      </c>
      <c r="AA10" s="73">
        <f aca="true" t="shared" si="11" ref="AA10:AA17">$K10+$O10+$S10</f>
        <v>518238974</v>
      </c>
      <c r="AB10" s="73">
        <f aca="true" t="shared" si="12" ref="AB10:AB17">$Z10+$AA10</f>
        <v>28772195604</v>
      </c>
      <c r="AC10" s="100">
        <f aca="true" t="shared" si="13" ref="AC10:AC17">IF($I10=0,0,$AB10/$I10)</f>
        <v>0.5732572055583103</v>
      </c>
      <c r="AD10" s="72">
        <v>25461775434</v>
      </c>
      <c r="AE10" s="73">
        <v>439852248</v>
      </c>
      <c r="AF10" s="73">
        <f aca="true" t="shared" si="14" ref="AF10:AF17">$AD10+$AE10</f>
        <v>25901627682</v>
      </c>
      <c r="AG10" s="73">
        <v>48061257555</v>
      </c>
      <c r="AH10" s="73">
        <v>48061257555</v>
      </c>
      <c r="AI10" s="73">
        <v>8356766113</v>
      </c>
      <c r="AJ10" s="100">
        <f aca="true" t="shared" si="15" ref="AJ10:AJ17">IF($AH10=0,0,$AI10/$AH10)</f>
        <v>0.1738773918563563</v>
      </c>
      <c r="AK10" s="100">
        <f aca="true" t="shared" si="16" ref="AK10:AK17">IF($AF10=0,0,(($T10/$AF10)-1))</f>
        <v>-0.6251057690961987</v>
      </c>
    </row>
    <row r="11" spans="1:37" s="13" customFormat="1" ht="13.5">
      <c r="A11" s="29"/>
      <c r="B11" s="38" t="s">
        <v>44</v>
      </c>
      <c r="C11" s="39" t="s">
        <v>45</v>
      </c>
      <c r="D11" s="72">
        <v>38806031211</v>
      </c>
      <c r="E11" s="73">
        <v>7417206981</v>
      </c>
      <c r="F11" s="75">
        <f t="shared" si="0"/>
        <v>46223238192</v>
      </c>
      <c r="G11" s="72">
        <v>39871857910</v>
      </c>
      <c r="H11" s="73">
        <v>6807681008</v>
      </c>
      <c r="I11" s="75">
        <f t="shared" si="1"/>
        <v>46679538918</v>
      </c>
      <c r="J11" s="72">
        <v>9550224951</v>
      </c>
      <c r="K11" s="73">
        <v>306093040</v>
      </c>
      <c r="L11" s="73">
        <f t="shared" si="2"/>
        <v>9856317991</v>
      </c>
      <c r="M11" s="100">
        <f t="shared" si="3"/>
        <v>0.21323296195864236</v>
      </c>
      <c r="N11" s="111">
        <v>9145279238</v>
      </c>
      <c r="O11" s="112">
        <v>1454723436</v>
      </c>
      <c r="P11" s="113">
        <f t="shared" si="4"/>
        <v>10600002674</v>
      </c>
      <c r="Q11" s="100">
        <f t="shared" si="5"/>
        <v>0.22932194040517428</v>
      </c>
      <c r="R11" s="111">
        <v>7368951987</v>
      </c>
      <c r="S11" s="113">
        <v>967583033</v>
      </c>
      <c r="T11" s="113">
        <f t="shared" si="6"/>
        <v>8336535020</v>
      </c>
      <c r="U11" s="100">
        <f t="shared" si="7"/>
        <v>0.17859077474275065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26064456176</v>
      </c>
      <c r="AA11" s="73">
        <f t="shared" si="11"/>
        <v>2728399509</v>
      </c>
      <c r="AB11" s="73">
        <f t="shared" si="12"/>
        <v>28792855685</v>
      </c>
      <c r="AC11" s="100">
        <f t="shared" si="13"/>
        <v>0.6168196248805973</v>
      </c>
      <c r="AD11" s="72">
        <v>24527489374</v>
      </c>
      <c r="AE11" s="73">
        <v>1846250776</v>
      </c>
      <c r="AF11" s="73">
        <f t="shared" si="14"/>
        <v>26373740150</v>
      </c>
      <c r="AG11" s="73">
        <v>42220708906</v>
      </c>
      <c r="AH11" s="73">
        <v>42220708906</v>
      </c>
      <c r="AI11" s="73">
        <v>8844481613</v>
      </c>
      <c r="AJ11" s="100">
        <f t="shared" si="15"/>
        <v>0.20948207271202657</v>
      </c>
      <c r="AK11" s="100">
        <f t="shared" si="16"/>
        <v>-0.6839077441202438</v>
      </c>
    </row>
    <row r="12" spans="1:37" s="13" customFormat="1" ht="13.5">
      <c r="A12" s="29"/>
      <c r="B12" s="38" t="s">
        <v>46</v>
      </c>
      <c r="C12" s="39" t="s">
        <v>47</v>
      </c>
      <c r="D12" s="72">
        <v>38728893890</v>
      </c>
      <c r="E12" s="73">
        <v>7854605000</v>
      </c>
      <c r="F12" s="75">
        <f t="shared" si="0"/>
        <v>46583498890</v>
      </c>
      <c r="G12" s="72">
        <v>39137682785</v>
      </c>
      <c r="H12" s="73">
        <v>7763580001</v>
      </c>
      <c r="I12" s="75">
        <f t="shared" si="1"/>
        <v>46901262786</v>
      </c>
      <c r="J12" s="72">
        <v>9162573712</v>
      </c>
      <c r="K12" s="73">
        <v>602135564</v>
      </c>
      <c r="L12" s="73">
        <f t="shared" si="2"/>
        <v>9764709276</v>
      </c>
      <c r="M12" s="100">
        <f t="shared" si="3"/>
        <v>0.2096173432368811</v>
      </c>
      <c r="N12" s="111">
        <v>6300356791</v>
      </c>
      <c r="O12" s="112">
        <v>622918021</v>
      </c>
      <c r="P12" s="113">
        <f t="shared" si="4"/>
        <v>6923274812</v>
      </c>
      <c r="Q12" s="100">
        <f t="shared" si="5"/>
        <v>0.14862075578196227</v>
      </c>
      <c r="R12" s="111">
        <v>8147269678</v>
      </c>
      <c r="S12" s="113">
        <v>730697846</v>
      </c>
      <c r="T12" s="113">
        <f t="shared" si="6"/>
        <v>8877967524</v>
      </c>
      <c r="U12" s="100">
        <f t="shared" si="7"/>
        <v>0.18929058615134065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23610200181</v>
      </c>
      <c r="AA12" s="73">
        <f t="shared" si="11"/>
        <v>1955751431</v>
      </c>
      <c r="AB12" s="73">
        <f t="shared" si="12"/>
        <v>25565951612</v>
      </c>
      <c r="AC12" s="100">
        <f t="shared" si="13"/>
        <v>0.5451015621615932</v>
      </c>
      <c r="AD12" s="72">
        <v>21100462690</v>
      </c>
      <c r="AE12" s="73">
        <v>2368024392</v>
      </c>
      <c r="AF12" s="73">
        <f t="shared" si="14"/>
        <v>23468487082</v>
      </c>
      <c r="AG12" s="73">
        <v>42337268554</v>
      </c>
      <c r="AH12" s="73">
        <v>42337268554</v>
      </c>
      <c r="AI12" s="73">
        <v>5804635502</v>
      </c>
      <c r="AJ12" s="100">
        <f t="shared" si="15"/>
        <v>0.13710462909519894</v>
      </c>
      <c r="AK12" s="100">
        <f t="shared" si="16"/>
        <v>-0.6217068661912477</v>
      </c>
    </row>
    <row r="13" spans="1:37" s="13" customFormat="1" ht="13.5">
      <c r="A13" s="29"/>
      <c r="B13" s="38" t="s">
        <v>48</v>
      </c>
      <c r="C13" s="39" t="s">
        <v>49</v>
      </c>
      <c r="D13" s="72">
        <v>56775409764</v>
      </c>
      <c r="E13" s="73">
        <v>7754429658</v>
      </c>
      <c r="F13" s="75">
        <f t="shared" si="0"/>
        <v>64529839422</v>
      </c>
      <c r="G13" s="72">
        <v>64096065854</v>
      </c>
      <c r="H13" s="73">
        <v>7534322687</v>
      </c>
      <c r="I13" s="75">
        <f t="shared" si="1"/>
        <v>71630388541</v>
      </c>
      <c r="J13" s="72">
        <v>15721165361</v>
      </c>
      <c r="K13" s="73">
        <v>1213179140</v>
      </c>
      <c r="L13" s="73">
        <f t="shared" si="2"/>
        <v>16934344501</v>
      </c>
      <c r="M13" s="100">
        <f t="shared" si="3"/>
        <v>0.26242657122166363</v>
      </c>
      <c r="N13" s="111">
        <v>15034305507</v>
      </c>
      <c r="O13" s="112">
        <v>1521460971</v>
      </c>
      <c r="P13" s="113">
        <f t="shared" si="4"/>
        <v>16555766478</v>
      </c>
      <c r="Q13" s="100">
        <f t="shared" si="5"/>
        <v>0.25655985860636876</v>
      </c>
      <c r="R13" s="111">
        <v>14572106321</v>
      </c>
      <c r="S13" s="113">
        <v>1026892626</v>
      </c>
      <c r="T13" s="113">
        <f t="shared" si="6"/>
        <v>15598998947</v>
      </c>
      <c r="U13" s="100">
        <f t="shared" si="7"/>
        <v>0.21777068733993257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45327577189</v>
      </c>
      <c r="AA13" s="73">
        <f t="shared" si="11"/>
        <v>3761532737</v>
      </c>
      <c r="AB13" s="73">
        <f t="shared" si="12"/>
        <v>49089109926</v>
      </c>
      <c r="AC13" s="100">
        <f t="shared" si="13"/>
        <v>0.6853112334844064</v>
      </c>
      <c r="AD13" s="72">
        <v>37377823520</v>
      </c>
      <c r="AE13" s="73">
        <v>2129248680</v>
      </c>
      <c r="AF13" s="73">
        <f t="shared" si="14"/>
        <v>39507072200</v>
      </c>
      <c r="AG13" s="73">
        <v>58855187868</v>
      </c>
      <c r="AH13" s="73">
        <v>58855187868</v>
      </c>
      <c r="AI13" s="73">
        <v>12642804785</v>
      </c>
      <c r="AJ13" s="100">
        <f t="shared" si="15"/>
        <v>0.214812070829766</v>
      </c>
      <c r="AK13" s="100">
        <f t="shared" si="16"/>
        <v>-0.6051593277266443</v>
      </c>
    </row>
    <row r="14" spans="1:37" s="13" customFormat="1" ht="13.5">
      <c r="A14" s="29"/>
      <c r="B14" s="38" t="s">
        <v>50</v>
      </c>
      <c r="C14" s="39" t="s">
        <v>51</v>
      </c>
      <c r="D14" s="72">
        <v>6819794764</v>
      </c>
      <c r="E14" s="73">
        <v>1266260876</v>
      </c>
      <c r="F14" s="75">
        <f t="shared" si="0"/>
        <v>8086055640</v>
      </c>
      <c r="G14" s="72">
        <v>6457213387</v>
      </c>
      <c r="H14" s="73">
        <v>1017167100</v>
      </c>
      <c r="I14" s="75">
        <f t="shared" si="1"/>
        <v>7474380487</v>
      </c>
      <c r="J14" s="72">
        <v>2387382195</v>
      </c>
      <c r="K14" s="73">
        <v>48283747</v>
      </c>
      <c r="L14" s="73">
        <f t="shared" si="2"/>
        <v>2435665942</v>
      </c>
      <c r="M14" s="100">
        <f t="shared" si="3"/>
        <v>0.3012180537011492</v>
      </c>
      <c r="N14" s="111">
        <v>1457354311</v>
      </c>
      <c r="O14" s="112">
        <v>130577318</v>
      </c>
      <c r="P14" s="113">
        <f t="shared" si="4"/>
        <v>1587931629</v>
      </c>
      <c r="Q14" s="100">
        <f t="shared" si="5"/>
        <v>0.1963790134147531</v>
      </c>
      <c r="R14" s="111">
        <v>1530456396</v>
      </c>
      <c r="S14" s="113">
        <v>102776868</v>
      </c>
      <c r="T14" s="113">
        <f t="shared" si="6"/>
        <v>1633233264</v>
      </c>
      <c r="U14" s="100">
        <f t="shared" si="7"/>
        <v>0.21851085408892965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5375192902</v>
      </c>
      <c r="AA14" s="73">
        <f t="shared" si="11"/>
        <v>281637933</v>
      </c>
      <c r="AB14" s="73">
        <f t="shared" si="12"/>
        <v>5656830835</v>
      </c>
      <c r="AC14" s="100">
        <f t="shared" si="13"/>
        <v>0.7568293913908694</v>
      </c>
      <c r="AD14" s="72">
        <v>4327862408</v>
      </c>
      <c r="AE14" s="73">
        <v>488403799</v>
      </c>
      <c r="AF14" s="73">
        <f t="shared" si="14"/>
        <v>4816266207</v>
      </c>
      <c r="AG14" s="73">
        <v>7434296998</v>
      </c>
      <c r="AH14" s="73">
        <v>7434296998</v>
      </c>
      <c r="AI14" s="73">
        <v>1452859256</v>
      </c>
      <c r="AJ14" s="100">
        <f t="shared" si="15"/>
        <v>0.195426582552574</v>
      </c>
      <c r="AK14" s="100">
        <f t="shared" si="16"/>
        <v>-0.6608922360590771</v>
      </c>
    </row>
    <row r="15" spans="1:37" s="13" customFormat="1" ht="13.5">
      <c r="A15" s="29"/>
      <c r="B15" s="38" t="s">
        <v>52</v>
      </c>
      <c r="C15" s="39" t="s">
        <v>53</v>
      </c>
      <c r="D15" s="72">
        <v>11518639483</v>
      </c>
      <c r="E15" s="73">
        <v>1832627984</v>
      </c>
      <c r="F15" s="75">
        <f t="shared" si="0"/>
        <v>13351267467</v>
      </c>
      <c r="G15" s="72">
        <v>11518639483</v>
      </c>
      <c r="H15" s="73">
        <v>1832627984</v>
      </c>
      <c r="I15" s="75">
        <f t="shared" si="1"/>
        <v>13351267467</v>
      </c>
      <c r="J15" s="72">
        <v>217081714</v>
      </c>
      <c r="K15" s="73">
        <v>3378373000</v>
      </c>
      <c r="L15" s="73">
        <f t="shared" si="2"/>
        <v>3595454714</v>
      </c>
      <c r="M15" s="100">
        <f t="shared" si="3"/>
        <v>0.26929688307771504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832120814</v>
      </c>
      <c r="S15" s="113">
        <v>66157800</v>
      </c>
      <c r="T15" s="113">
        <f t="shared" si="6"/>
        <v>898278614</v>
      </c>
      <c r="U15" s="100">
        <f t="shared" si="7"/>
        <v>0.06728039987366392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1049202528</v>
      </c>
      <c r="AA15" s="73">
        <f t="shared" si="11"/>
        <v>3444530800</v>
      </c>
      <c r="AB15" s="73">
        <f t="shared" si="12"/>
        <v>4493733328</v>
      </c>
      <c r="AC15" s="100">
        <f t="shared" si="13"/>
        <v>0.336577282951379</v>
      </c>
      <c r="AD15" s="72">
        <v>6650280205</v>
      </c>
      <c r="AE15" s="73">
        <v>2458928352</v>
      </c>
      <c r="AF15" s="73">
        <f t="shared" si="14"/>
        <v>9109208557</v>
      </c>
      <c r="AG15" s="73">
        <v>4725833471</v>
      </c>
      <c r="AH15" s="73">
        <v>4725833471</v>
      </c>
      <c r="AI15" s="73">
        <v>2578285792</v>
      </c>
      <c r="AJ15" s="100">
        <f t="shared" si="15"/>
        <v>0.545572713854944</v>
      </c>
      <c r="AK15" s="100">
        <f t="shared" si="16"/>
        <v>-0.9013878529205794</v>
      </c>
    </row>
    <row r="16" spans="1:37" s="13" customFormat="1" ht="13.5">
      <c r="A16" s="29"/>
      <c r="B16" s="38" t="s">
        <v>54</v>
      </c>
      <c r="C16" s="39" t="s">
        <v>55</v>
      </c>
      <c r="D16" s="72">
        <v>35446704093</v>
      </c>
      <c r="E16" s="73">
        <v>4246464401</v>
      </c>
      <c r="F16" s="75">
        <f t="shared" si="0"/>
        <v>39693168494</v>
      </c>
      <c r="G16" s="72">
        <v>35446704093</v>
      </c>
      <c r="H16" s="73">
        <v>4246464401</v>
      </c>
      <c r="I16" s="75">
        <f t="shared" si="1"/>
        <v>39693168494</v>
      </c>
      <c r="J16" s="72">
        <v>8836105977</v>
      </c>
      <c r="K16" s="73">
        <v>107255588</v>
      </c>
      <c r="L16" s="73">
        <f t="shared" si="2"/>
        <v>8943361565</v>
      </c>
      <c r="M16" s="100">
        <f t="shared" si="3"/>
        <v>0.22531236241198216</v>
      </c>
      <c r="N16" s="111">
        <v>7727174337</v>
      </c>
      <c r="O16" s="112">
        <v>-1069898674</v>
      </c>
      <c r="P16" s="113">
        <f t="shared" si="4"/>
        <v>6657275663</v>
      </c>
      <c r="Q16" s="100">
        <f t="shared" si="5"/>
        <v>0.1677184239904232</v>
      </c>
      <c r="R16" s="111">
        <v>8842557312</v>
      </c>
      <c r="S16" s="113">
        <v>-112300835</v>
      </c>
      <c r="T16" s="113">
        <f t="shared" si="6"/>
        <v>8730256477</v>
      </c>
      <c r="U16" s="100">
        <f t="shared" si="7"/>
        <v>0.2199435522089818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25405837626</v>
      </c>
      <c r="AA16" s="73">
        <f t="shared" si="11"/>
        <v>-1074943921</v>
      </c>
      <c r="AB16" s="73">
        <f t="shared" si="12"/>
        <v>24330893705</v>
      </c>
      <c r="AC16" s="100">
        <f t="shared" si="13"/>
        <v>0.6129743386113872</v>
      </c>
      <c r="AD16" s="72">
        <v>22576817188</v>
      </c>
      <c r="AE16" s="73">
        <v>-30017400389</v>
      </c>
      <c r="AF16" s="73">
        <f t="shared" si="14"/>
        <v>-7440583201</v>
      </c>
      <c r="AG16" s="73">
        <v>36491266509</v>
      </c>
      <c r="AH16" s="73">
        <v>36491266509</v>
      </c>
      <c r="AI16" s="73">
        <v>-23477866507</v>
      </c>
      <c r="AJ16" s="100">
        <f t="shared" si="15"/>
        <v>-0.6433831640567902</v>
      </c>
      <c r="AK16" s="100">
        <f t="shared" si="16"/>
        <v>-2.173329595430997</v>
      </c>
    </row>
    <row r="17" spans="1:37" s="13" customFormat="1" ht="13.5">
      <c r="A17" s="29"/>
      <c r="B17" s="47" t="s">
        <v>96</v>
      </c>
      <c r="C17" s="39"/>
      <c r="D17" s="76">
        <f>SUM(D9:D16)</f>
        <v>237336814599</v>
      </c>
      <c r="E17" s="77">
        <f>SUM(E9:E16)</f>
        <v>40539919009</v>
      </c>
      <c r="F17" s="78">
        <f t="shared" si="0"/>
        <v>277876733608</v>
      </c>
      <c r="G17" s="76">
        <f>SUM(G9:G16)</f>
        <v>245919356051</v>
      </c>
      <c r="H17" s="77">
        <f>SUM(H9:H16)</f>
        <v>39374769351</v>
      </c>
      <c r="I17" s="78">
        <f t="shared" si="1"/>
        <v>285294125402</v>
      </c>
      <c r="J17" s="76">
        <f>SUM(J9:J16)</f>
        <v>56667450692</v>
      </c>
      <c r="K17" s="77">
        <f>SUM(K9:K16)</f>
        <v>5792189207</v>
      </c>
      <c r="L17" s="77">
        <f t="shared" si="2"/>
        <v>62459639899</v>
      </c>
      <c r="M17" s="101">
        <f t="shared" si="3"/>
        <v>0.2247746297000585</v>
      </c>
      <c r="N17" s="117">
        <f>SUM(N9:N16)</f>
        <v>51664152493</v>
      </c>
      <c r="O17" s="118">
        <f>SUM(O9:O16)</f>
        <v>3231614761</v>
      </c>
      <c r="P17" s="119">
        <f t="shared" si="4"/>
        <v>54895767254</v>
      </c>
      <c r="Q17" s="101">
        <f t="shared" si="5"/>
        <v>0.1975543851448942</v>
      </c>
      <c r="R17" s="117">
        <f>SUM(R9:R16)</f>
        <v>52467307624</v>
      </c>
      <c r="S17" s="119">
        <f>SUM(S9:S16)</f>
        <v>3420824455</v>
      </c>
      <c r="T17" s="119">
        <f t="shared" si="6"/>
        <v>55888132079</v>
      </c>
      <c r="U17" s="101">
        <f t="shared" si="7"/>
        <v>0.19589654010663413</v>
      </c>
      <c r="V17" s="117">
        <f>SUM(V9:V16)</f>
        <v>0</v>
      </c>
      <c r="W17" s="119">
        <f>SUM(W9:W16)</f>
        <v>0</v>
      </c>
      <c r="X17" s="119">
        <f t="shared" si="8"/>
        <v>0</v>
      </c>
      <c r="Y17" s="101">
        <f t="shared" si="9"/>
        <v>0</v>
      </c>
      <c r="Z17" s="76">
        <f t="shared" si="10"/>
        <v>160798910809</v>
      </c>
      <c r="AA17" s="77">
        <f t="shared" si="11"/>
        <v>12444628423</v>
      </c>
      <c r="AB17" s="77">
        <f t="shared" si="12"/>
        <v>173243539232</v>
      </c>
      <c r="AC17" s="101">
        <f t="shared" si="13"/>
        <v>0.6072453787398789</v>
      </c>
      <c r="AD17" s="76">
        <f>SUM(AD9:AD16)</f>
        <v>147052374064</v>
      </c>
      <c r="AE17" s="77">
        <f>SUM(AE9:AE16)</f>
        <v>-19456619696</v>
      </c>
      <c r="AF17" s="77">
        <f t="shared" si="14"/>
        <v>127595754368</v>
      </c>
      <c r="AG17" s="77">
        <f>SUM(AG9:AG16)</f>
        <v>248449964850</v>
      </c>
      <c r="AH17" s="77">
        <f>SUM(AH9:AH16)</f>
        <v>248449964850</v>
      </c>
      <c r="AI17" s="77">
        <f>SUM(AI9:AI16)</f>
        <v>18010115146</v>
      </c>
      <c r="AJ17" s="101">
        <f t="shared" si="15"/>
        <v>0.07248990820696427</v>
      </c>
      <c r="AK17" s="101">
        <f t="shared" si="16"/>
        <v>-0.5619906606154578</v>
      </c>
    </row>
    <row r="18" spans="1:37" s="13" customFormat="1" ht="13.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3.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3.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3.5">
      <c r="A9" s="29"/>
      <c r="B9" s="38" t="s">
        <v>57</v>
      </c>
      <c r="C9" s="39" t="s">
        <v>58</v>
      </c>
      <c r="D9" s="72">
        <v>3246216513</v>
      </c>
      <c r="E9" s="73">
        <v>220615001</v>
      </c>
      <c r="F9" s="74">
        <f>$D9+$E9</f>
        <v>3466831514</v>
      </c>
      <c r="G9" s="72">
        <v>3153793449</v>
      </c>
      <c r="H9" s="73">
        <v>220615001</v>
      </c>
      <c r="I9" s="75">
        <f>$G9+$H9</f>
        <v>3374408450</v>
      </c>
      <c r="J9" s="72">
        <v>304657527</v>
      </c>
      <c r="K9" s="73">
        <v>20350697</v>
      </c>
      <c r="L9" s="73">
        <f>$J9+$K9</f>
        <v>325008224</v>
      </c>
      <c r="M9" s="100">
        <f>IF($F9=0,0,$L9/$F9)</f>
        <v>0.09374791439604988</v>
      </c>
      <c r="N9" s="111">
        <v>440001266</v>
      </c>
      <c r="O9" s="112">
        <v>37025316</v>
      </c>
      <c r="P9" s="113">
        <f>$N9+$O9</f>
        <v>477026582</v>
      </c>
      <c r="Q9" s="100">
        <f>IF($F9=0,0,$P9/$F9)</f>
        <v>0.1375972786890964</v>
      </c>
      <c r="R9" s="111">
        <v>460118135</v>
      </c>
      <c r="S9" s="113">
        <v>36379269</v>
      </c>
      <c r="T9" s="113">
        <f>$R9+$S9</f>
        <v>496497404</v>
      </c>
      <c r="U9" s="100">
        <f>IF($I9=0,0,$T9/$I9)</f>
        <v>0.14713613107506296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1204776928</v>
      </c>
      <c r="AA9" s="73">
        <f>$K9+$O9+$S9</f>
        <v>93755282</v>
      </c>
      <c r="AB9" s="73">
        <f>$Z9+$AA9</f>
        <v>1298532210</v>
      </c>
      <c r="AC9" s="100">
        <f>IF($I9=0,0,$AB9/$I9)</f>
        <v>0.38481773301628613</v>
      </c>
      <c r="AD9" s="72">
        <v>1144210480</v>
      </c>
      <c r="AE9" s="73">
        <v>67696902</v>
      </c>
      <c r="AF9" s="73">
        <f>$AD9+$AE9</f>
        <v>1211907382</v>
      </c>
      <c r="AG9" s="73">
        <v>2578842294</v>
      </c>
      <c r="AH9" s="73">
        <v>2578842294</v>
      </c>
      <c r="AI9" s="73">
        <v>444829357</v>
      </c>
      <c r="AJ9" s="100">
        <f>IF($AH9=0,0,$AI9/$AH9)</f>
        <v>0.1724918805756177</v>
      </c>
      <c r="AK9" s="100">
        <f>IF($AF9=0,0,(($T9/$AF9)-1))</f>
        <v>-0.5903173696486321</v>
      </c>
      <c r="AL9" s="12"/>
      <c r="AM9" s="12"/>
      <c r="AN9" s="12"/>
      <c r="AO9" s="12"/>
    </row>
    <row r="10" spans="1:41" s="13" customFormat="1" ht="13.5">
      <c r="A10" s="29"/>
      <c r="B10" s="38" t="s">
        <v>59</v>
      </c>
      <c r="C10" s="39" t="s">
        <v>60</v>
      </c>
      <c r="D10" s="72">
        <v>5717909834</v>
      </c>
      <c r="E10" s="73">
        <v>471566000</v>
      </c>
      <c r="F10" s="75">
        <f aca="true" t="shared" si="0" ref="F10:F28">$D10+$E10</f>
        <v>6189475834</v>
      </c>
      <c r="G10" s="72">
        <v>5819214552</v>
      </c>
      <c r="H10" s="73">
        <v>335448181</v>
      </c>
      <c r="I10" s="75">
        <f aca="true" t="shared" si="1" ref="I10:I28">$G10+$H10</f>
        <v>6154662733</v>
      </c>
      <c r="J10" s="72">
        <v>1108254956</v>
      </c>
      <c r="K10" s="73">
        <v>-19702</v>
      </c>
      <c r="L10" s="73">
        <f aca="true" t="shared" si="2" ref="L10:L28">$J10+$K10</f>
        <v>1108235254</v>
      </c>
      <c r="M10" s="100">
        <f aca="true" t="shared" si="3" ref="M10:M28">IF($F10=0,0,$L10/$F10)</f>
        <v>0.1790515519767033</v>
      </c>
      <c r="N10" s="111">
        <v>1305610426</v>
      </c>
      <c r="O10" s="112">
        <v>22822087</v>
      </c>
      <c r="P10" s="113">
        <f aca="true" t="shared" si="4" ref="P10:P28">$N10+$O10</f>
        <v>1328432513</v>
      </c>
      <c r="Q10" s="100">
        <f aca="true" t="shared" si="5" ref="Q10:Q28">IF($F10=0,0,$P10/$F10)</f>
        <v>0.2146276273836729</v>
      </c>
      <c r="R10" s="111">
        <v>1106325483</v>
      </c>
      <c r="S10" s="113">
        <v>3082043</v>
      </c>
      <c r="T10" s="113">
        <f aca="true" t="shared" si="6" ref="T10:T28">$R10+$S10</f>
        <v>1109407526</v>
      </c>
      <c r="U10" s="100">
        <f aca="true" t="shared" si="7" ref="U10:U28">IF($I10=0,0,$T10/$I10)</f>
        <v>0.18025480422372966</v>
      </c>
      <c r="V10" s="111">
        <v>0</v>
      </c>
      <c r="W10" s="113">
        <v>0</v>
      </c>
      <c r="X10" s="113">
        <f aca="true" t="shared" si="8" ref="X10:X28">$V10+$W10</f>
        <v>0</v>
      </c>
      <c r="Y10" s="100">
        <f aca="true" t="shared" si="9" ref="Y10:Y28">IF($I10=0,0,$X10/$I10)</f>
        <v>0</v>
      </c>
      <c r="Z10" s="72">
        <f aca="true" t="shared" si="10" ref="Z10:Z28">$J10+$N10+$R10</f>
        <v>3520190865</v>
      </c>
      <c r="AA10" s="73">
        <f aca="true" t="shared" si="11" ref="AA10:AA28">$K10+$O10+$S10</f>
        <v>25884428</v>
      </c>
      <c r="AB10" s="73">
        <f aca="true" t="shared" si="12" ref="AB10:AB28">$Z10+$AA10</f>
        <v>3546075293</v>
      </c>
      <c r="AC10" s="100">
        <f aca="true" t="shared" si="13" ref="AC10:AC28">IF($I10=0,0,$AB10/$I10)</f>
        <v>0.5761607819688793</v>
      </c>
      <c r="AD10" s="72">
        <v>4348226503</v>
      </c>
      <c r="AE10" s="73">
        <v>98333062</v>
      </c>
      <c r="AF10" s="73">
        <f aca="true" t="shared" si="14" ref="AF10:AF28">$AD10+$AE10</f>
        <v>4446559565</v>
      </c>
      <c r="AG10" s="73">
        <v>5745459596</v>
      </c>
      <c r="AH10" s="73">
        <v>5745459596</v>
      </c>
      <c r="AI10" s="73">
        <v>2256991676</v>
      </c>
      <c r="AJ10" s="100">
        <f aca="true" t="shared" si="15" ref="AJ10:AJ28">IF($AH10=0,0,$AI10/$AH10)</f>
        <v>0.3928304843656584</v>
      </c>
      <c r="AK10" s="100">
        <f aca="true" t="shared" si="16" ref="AK10:AK28">IF($AF10=0,0,(($T10/$AF10)-1))</f>
        <v>-0.7505020432577968</v>
      </c>
      <c r="AL10" s="12"/>
      <c r="AM10" s="12"/>
      <c r="AN10" s="12"/>
      <c r="AO10" s="12"/>
    </row>
    <row r="11" spans="1:41" s="13" customFormat="1" ht="13.5">
      <c r="A11" s="29"/>
      <c r="B11" s="38" t="s">
        <v>61</v>
      </c>
      <c r="C11" s="39" t="s">
        <v>62</v>
      </c>
      <c r="D11" s="72">
        <v>2975965076</v>
      </c>
      <c r="E11" s="73">
        <v>342392347</v>
      </c>
      <c r="F11" s="75">
        <f t="shared" si="0"/>
        <v>3318357423</v>
      </c>
      <c r="G11" s="72">
        <v>3086324796</v>
      </c>
      <c r="H11" s="73">
        <v>241025484</v>
      </c>
      <c r="I11" s="75">
        <f t="shared" si="1"/>
        <v>3327350280</v>
      </c>
      <c r="J11" s="72">
        <v>-1379791224</v>
      </c>
      <c r="K11" s="73">
        <v>-45788</v>
      </c>
      <c r="L11" s="73">
        <f t="shared" si="2"/>
        <v>-1379837012</v>
      </c>
      <c r="M11" s="100">
        <f t="shared" si="3"/>
        <v>-0.4158192852994546</v>
      </c>
      <c r="N11" s="111">
        <v>806180865</v>
      </c>
      <c r="O11" s="112">
        <v>-11437776</v>
      </c>
      <c r="P11" s="113">
        <f t="shared" si="4"/>
        <v>794743089</v>
      </c>
      <c r="Q11" s="100">
        <f t="shared" si="5"/>
        <v>0.2394989411000528</v>
      </c>
      <c r="R11" s="111">
        <v>700412206</v>
      </c>
      <c r="S11" s="113">
        <v>78552522</v>
      </c>
      <c r="T11" s="113">
        <f t="shared" si="6"/>
        <v>778964728</v>
      </c>
      <c r="U11" s="100">
        <f t="shared" si="7"/>
        <v>0.23410962551258654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126801847</v>
      </c>
      <c r="AA11" s="73">
        <f t="shared" si="11"/>
        <v>67068958</v>
      </c>
      <c r="AB11" s="73">
        <f t="shared" si="12"/>
        <v>193870805</v>
      </c>
      <c r="AC11" s="100">
        <f t="shared" si="13"/>
        <v>0.05826582375931878</v>
      </c>
      <c r="AD11" s="72">
        <v>1350265254</v>
      </c>
      <c r="AE11" s="73">
        <v>-116</v>
      </c>
      <c r="AF11" s="73">
        <f t="shared" si="14"/>
        <v>1350265138</v>
      </c>
      <c r="AG11" s="73">
        <v>3085902740</v>
      </c>
      <c r="AH11" s="73">
        <v>3085902740</v>
      </c>
      <c r="AI11" s="73">
        <v>538118958</v>
      </c>
      <c r="AJ11" s="100">
        <f t="shared" si="15"/>
        <v>0.1743797531350583</v>
      </c>
      <c r="AK11" s="100">
        <f t="shared" si="16"/>
        <v>-0.423102392205878</v>
      </c>
      <c r="AL11" s="12"/>
      <c r="AM11" s="12"/>
      <c r="AN11" s="12"/>
      <c r="AO11" s="12"/>
    </row>
    <row r="12" spans="1:41" s="13" customFormat="1" ht="13.5">
      <c r="A12" s="29"/>
      <c r="B12" s="38" t="s">
        <v>63</v>
      </c>
      <c r="C12" s="39" t="s">
        <v>64</v>
      </c>
      <c r="D12" s="72">
        <v>5328506978</v>
      </c>
      <c r="E12" s="73">
        <v>555371301</v>
      </c>
      <c r="F12" s="75">
        <f t="shared" si="0"/>
        <v>5883878279</v>
      </c>
      <c r="G12" s="72">
        <v>5328506978</v>
      </c>
      <c r="H12" s="73">
        <v>555371301</v>
      </c>
      <c r="I12" s="75">
        <f t="shared" si="1"/>
        <v>5883878279</v>
      </c>
      <c r="J12" s="72">
        <v>1408254738</v>
      </c>
      <c r="K12" s="73">
        <v>905336230</v>
      </c>
      <c r="L12" s="73">
        <f t="shared" si="2"/>
        <v>2313590968</v>
      </c>
      <c r="M12" s="100">
        <f t="shared" si="3"/>
        <v>0.39320850267371754</v>
      </c>
      <c r="N12" s="111">
        <v>156782489</v>
      </c>
      <c r="O12" s="112">
        <v>29580376</v>
      </c>
      <c r="P12" s="113">
        <f t="shared" si="4"/>
        <v>186362865</v>
      </c>
      <c r="Q12" s="100">
        <f t="shared" si="5"/>
        <v>0.031673473882888256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1565037227</v>
      </c>
      <c r="AA12" s="73">
        <f t="shared" si="11"/>
        <v>934916606</v>
      </c>
      <c r="AB12" s="73">
        <f t="shared" si="12"/>
        <v>2499953833</v>
      </c>
      <c r="AC12" s="100">
        <f t="shared" si="13"/>
        <v>0.4248819765566058</v>
      </c>
      <c r="AD12" s="72">
        <v>4161942938</v>
      </c>
      <c r="AE12" s="73">
        <v>239871316</v>
      </c>
      <c r="AF12" s="73">
        <f t="shared" si="14"/>
        <v>4401814254</v>
      </c>
      <c r="AG12" s="73">
        <v>5499349650</v>
      </c>
      <c r="AH12" s="73">
        <v>5499349650</v>
      </c>
      <c r="AI12" s="73">
        <v>1889272121</v>
      </c>
      <c r="AJ12" s="100">
        <f t="shared" si="15"/>
        <v>0.3435446445926565</v>
      </c>
      <c r="AK12" s="100">
        <f t="shared" si="16"/>
        <v>-1</v>
      </c>
      <c r="AL12" s="12"/>
      <c r="AM12" s="12"/>
      <c r="AN12" s="12"/>
      <c r="AO12" s="12"/>
    </row>
    <row r="13" spans="1:41" s="13" customFormat="1" ht="13.5">
      <c r="A13" s="29"/>
      <c r="B13" s="38" t="s">
        <v>65</v>
      </c>
      <c r="C13" s="39" t="s">
        <v>66</v>
      </c>
      <c r="D13" s="72">
        <v>2432636361</v>
      </c>
      <c r="E13" s="73">
        <v>200618720</v>
      </c>
      <c r="F13" s="75">
        <f t="shared" si="0"/>
        <v>2633255081</v>
      </c>
      <c r="G13" s="72">
        <v>2428444888</v>
      </c>
      <c r="H13" s="73">
        <v>1099750694</v>
      </c>
      <c r="I13" s="75">
        <f t="shared" si="1"/>
        <v>3528195582</v>
      </c>
      <c r="J13" s="72">
        <v>374523962</v>
      </c>
      <c r="K13" s="73">
        <v>22652032</v>
      </c>
      <c r="L13" s="73">
        <f t="shared" si="2"/>
        <v>397175994</v>
      </c>
      <c r="M13" s="100">
        <f t="shared" si="3"/>
        <v>0.15083080893521686</v>
      </c>
      <c r="N13" s="111">
        <v>636461149</v>
      </c>
      <c r="O13" s="112">
        <v>-15097964</v>
      </c>
      <c r="P13" s="113">
        <f t="shared" si="4"/>
        <v>621363185</v>
      </c>
      <c r="Q13" s="100">
        <f t="shared" si="5"/>
        <v>0.23596771519910342</v>
      </c>
      <c r="R13" s="111">
        <v>600635242</v>
      </c>
      <c r="S13" s="113">
        <v>-14324294</v>
      </c>
      <c r="T13" s="113">
        <f t="shared" si="6"/>
        <v>586310948</v>
      </c>
      <c r="U13" s="100">
        <f t="shared" si="7"/>
        <v>0.16617869796992452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1611620353</v>
      </c>
      <c r="AA13" s="73">
        <f t="shared" si="11"/>
        <v>-6770226</v>
      </c>
      <c r="AB13" s="73">
        <f t="shared" si="12"/>
        <v>1604850127</v>
      </c>
      <c r="AC13" s="100">
        <f t="shared" si="13"/>
        <v>0.4548642754351706</v>
      </c>
      <c r="AD13" s="72">
        <v>1411405755</v>
      </c>
      <c r="AE13" s="73">
        <v>0</v>
      </c>
      <c r="AF13" s="73">
        <f t="shared" si="14"/>
        <v>1411405755</v>
      </c>
      <c r="AG13" s="73">
        <v>2266837031</v>
      </c>
      <c r="AH13" s="73">
        <v>2266837031</v>
      </c>
      <c r="AI13" s="73">
        <v>553234262</v>
      </c>
      <c r="AJ13" s="100">
        <f t="shared" si="15"/>
        <v>0.24405559571962013</v>
      </c>
      <c r="AK13" s="100">
        <f t="shared" si="16"/>
        <v>-0.5845907911860541</v>
      </c>
      <c r="AL13" s="12"/>
      <c r="AM13" s="12"/>
      <c r="AN13" s="12"/>
      <c r="AO13" s="12"/>
    </row>
    <row r="14" spans="1:41" s="13" customFormat="1" ht="13.5">
      <c r="A14" s="29"/>
      <c r="B14" s="38" t="s">
        <v>67</v>
      </c>
      <c r="C14" s="39" t="s">
        <v>68</v>
      </c>
      <c r="D14" s="72">
        <v>3234246900</v>
      </c>
      <c r="E14" s="73">
        <v>597533000</v>
      </c>
      <c r="F14" s="75">
        <f t="shared" si="0"/>
        <v>3831779900</v>
      </c>
      <c r="G14" s="72">
        <v>3292395000</v>
      </c>
      <c r="H14" s="73">
        <v>622906000</v>
      </c>
      <c r="I14" s="75">
        <f t="shared" si="1"/>
        <v>3915301000</v>
      </c>
      <c r="J14" s="72">
        <v>780492362</v>
      </c>
      <c r="K14" s="73">
        <v>57574296</v>
      </c>
      <c r="L14" s="73">
        <f t="shared" si="2"/>
        <v>838066658</v>
      </c>
      <c r="M14" s="100">
        <f t="shared" si="3"/>
        <v>0.21871471740848164</v>
      </c>
      <c r="N14" s="111">
        <v>794884942</v>
      </c>
      <c r="O14" s="112">
        <v>30529333</v>
      </c>
      <c r="P14" s="113">
        <f t="shared" si="4"/>
        <v>825414275</v>
      </c>
      <c r="Q14" s="100">
        <f t="shared" si="5"/>
        <v>0.21541275765865361</v>
      </c>
      <c r="R14" s="111">
        <v>686610545</v>
      </c>
      <c r="S14" s="113">
        <v>177165080</v>
      </c>
      <c r="T14" s="113">
        <f t="shared" si="6"/>
        <v>863775625</v>
      </c>
      <c r="U14" s="100">
        <f t="shared" si="7"/>
        <v>0.22061538180589435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2261987849</v>
      </c>
      <c r="AA14" s="73">
        <f t="shared" si="11"/>
        <v>265268709</v>
      </c>
      <c r="AB14" s="73">
        <f t="shared" si="12"/>
        <v>2527256558</v>
      </c>
      <c r="AC14" s="100">
        <f t="shared" si="13"/>
        <v>0.6454820607662093</v>
      </c>
      <c r="AD14" s="72">
        <v>2189829500</v>
      </c>
      <c r="AE14" s="73">
        <v>289339500</v>
      </c>
      <c r="AF14" s="73">
        <f t="shared" si="14"/>
        <v>2479169000</v>
      </c>
      <c r="AG14" s="73">
        <v>3541657300</v>
      </c>
      <c r="AH14" s="73">
        <v>3541657300</v>
      </c>
      <c r="AI14" s="73">
        <v>830584027</v>
      </c>
      <c r="AJ14" s="100">
        <f t="shared" si="15"/>
        <v>0.23451846315000607</v>
      </c>
      <c r="AK14" s="100">
        <f t="shared" si="16"/>
        <v>-0.6515866304394738</v>
      </c>
      <c r="AL14" s="12"/>
      <c r="AM14" s="12"/>
      <c r="AN14" s="12"/>
      <c r="AO14" s="12"/>
    </row>
    <row r="15" spans="1:41" s="13" customFormat="1" ht="13.5">
      <c r="A15" s="29"/>
      <c r="B15" s="38" t="s">
        <v>69</v>
      </c>
      <c r="C15" s="39" t="s">
        <v>70</v>
      </c>
      <c r="D15" s="72">
        <v>3549930516</v>
      </c>
      <c r="E15" s="73">
        <v>1889186104</v>
      </c>
      <c r="F15" s="75">
        <f t="shared" si="0"/>
        <v>5439116620</v>
      </c>
      <c r="G15" s="72">
        <v>3740342188</v>
      </c>
      <c r="H15" s="73">
        <v>1533659102</v>
      </c>
      <c r="I15" s="75">
        <f t="shared" si="1"/>
        <v>5274001290</v>
      </c>
      <c r="J15" s="72">
        <v>729734077</v>
      </c>
      <c r="K15" s="73">
        <v>170032755</v>
      </c>
      <c r="L15" s="73">
        <f t="shared" si="2"/>
        <v>899766832</v>
      </c>
      <c r="M15" s="100">
        <f t="shared" si="3"/>
        <v>0.16542517744361215</v>
      </c>
      <c r="N15" s="111">
        <v>734248466</v>
      </c>
      <c r="O15" s="112">
        <v>297036399</v>
      </c>
      <c r="P15" s="113">
        <f t="shared" si="4"/>
        <v>1031284865</v>
      </c>
      <c r="Q15" s="100">
        <f t="shared" si="5"/>
        <v>0.18960521295092217</v>
      </c>
      <c r="R15" s="111">
        <v>671331435</v>
      </c>
      <c r="S15" s="113">
        <v>176820773</v>
      </c>
      <c r="T15" s="113">
        <f t="shared" si="6"/>
        <v>848152208</v>
      </c>
      <c r="U15" s="100">
        <f t="shared" si="7"/>
        <v>0.1608175958561436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2135313978</v>
      </c>
      <c r="AA15" s="73">
        <f t="shared" si="11"/>
        <v>643889927</v>
      </c>
      <c r="AB15" s="73">
        <f t="shared" si="12"/>
        <v>2779203905</v>
      </c>
      <c r="AC15" s="100">
        <f t="shared" si="13"/>
        <v>0.5269630688694807</v>
      </c>
      <c r="AD15" s="72">
        <v>2637094966</v>
      </c>
      <c r="AE15" s="73">
        <v>1213028812</v>
      </c>
      <c r="AF15" s="73">
        <f t="shared" si="14"/>
        <v>3850123778</v>
      </c>
      <c r="AG15" s="73">
        <v>5261236000</v>
      </c>
      <c r="AH15" s="73">
        <v>5261236000</v>
      </c>
      <c r="AI15" s="73">
        <v>2414076568</v>
      </c>
      <c r="AJ15" s="100">
        <f t="shared" si="15"/>
        <v>0.4588420987007616</v>
      </c>
      <c r="AK15" s="100">
        <f t="shared" si="16"/>
        <v>-0.7797078076173997</v>
      </c>
      <c r="AL15" s="12"/>
      <c r="AM15" s="12"/>
      <c r="AN15" s="12"/>
      <c r="AO15" s="12"/>
    </row>
    <row r="16" spans="1:41" s="13" customFormat="1" ht="13.5">
      <c r="A16" s="29"/>
      <c r="B16" s="38" t="s">
        <v>71</v>
      </c>
      <c r="C16" s="39" t="s">
        <v>72</v>
      </c>
      <c r="D16" s="72">
        <v>2415650298</v>
      </c>
      <c r="E16" s="73">
        <v>142187850</v>
      </c>
      <c r="F16" s="75">
        <f t="shared" si="0"/>
        <v>2557838148</v>
      </c>
      <c r="G16" s="72">
        <v>2261495658</v>
      </c>
      <c r="H16" s="73">
        <v>142187850</v>
      </c>
      <c r="I16" s="75">
        <f t="shared" si="1"/>
        <v>2403683508</v>
      </c>
      <c r="J16" s="72">
        <v>372734642</v>
      </c>
      <c r="K16" s="73">
        <v>-7476809</v>
      </c>
      <c r="L16" s="73">
        <f t="shared" si="2"/>
        <v>365257833</v>
      </c>
      <c r="M16" s="100">
        <f t="shared" si="3"/>
        <v>0.14279943134228365</v>
      </c>
      <c r="N16" s="111">
        <v>422707724</v>
      </c>
      <c r="O16" s="112">
        <v>21043910</v>
      </c>
      <c r="P16" s="113">
        <f t="shared" si="4"/>
        <v>443751634</v>
      </c>
      <c r="Q16" s="100">
        <f t="shared" si="5"/>
        <v>0.17348698718367853</v>
      </c>
      <c r="R16" s="111">
        <v>329599986</v>
      </c>
      <c r="S16" s="113">
        <v>15823145</v>
      </c>
      <c r="T16" s="113">
        <f t="shared" si="6"/>
        <v>345423131</v>
      </c>
      <c r="U16" s="100">
        <f t="shared" si="7"/>
        <v>0.1437057457233259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1125042352</v>
      </c>
      <c r="AA16" s="73">
        <f t="shared" si="11"/>
        <v>29390246</v>
      </c>
      <c r="AB16" s="73">
        <f t="shared" si="12"/>
        <v>1154432598</v>
      </c>
      <c r="AC16" s="100">
        <f t="shared" si="13"/>
        <v>0.48027645659579904</v>
      </c>
      <c r="AD16" s="72">
        <v>1248721276</v>
      </c>
      <c r="AE16" s="73">
        <v>90703443</v>
      </c>
      <c r="AF16" s="73">
        <f t="shared" si="14"/>
        <v>1339424719</v>
      </c>
      <c r="AG16" s="73">
        <v>1833618708</v>
      </c>
      <c r="AH16" s="73">
        <v>1833618708</v>
      </c>
      <c r="AI16" s="73">
        <v>484678889</v>
      </c>
      <c r="AJ16" s="100">
        <f t="shared" si="15"/>
        <v>0.2643291579025491</v>
      </c>
      <c r="AK16" s="100">
        <f t="shared" si="16"/>
        <v>-0.7421108285519106</v>
      </c>
      <c r="AL16" s="12"/>
      <c r="AM16" s="12"/>
      <c r="AN16" s="12"/>
      <c r="AO16" s="12"/>
    </row>
    <row r="17" spans="1:41" s="13" customFormat="1" ht="13.5">
      <c r="A17" s="29"/>
      <c r="B17" s="38" t="s">
        <v>73</v>
      </c>
      <c r="C17" s="39" t="s">
        <v>74</v>
      </c>
      <c r="D17" s="72">
        <v>3888875772</v>
      </c>
      <c r="E17" s="73">
        <v>251087639</v>
      </c>
      <c r="F17" s="75">
        <f t="shared" si="0"/>
        <v>4139963411</v>
      </c>
      <c r="G17" s="72">
        <v>4235147600</v>
      </c>
      <c r="H17" s="73">
        <v>554087926</v>
      </c>
      <c r="I17" s="75">
        <f t="shared" si="1"/>
        <v>4789235526</v>
      </c>
      <c r="J17" s="72">
        <v>714344826</v>
      </c>
      <c r="K17" s="73">
        <v>29202463</v>
      </c>
      <c r="L17" s="73">
        <f t="shared" si="2"/>
        <v>743547289</v>
      </c>
      <c r="M17" s="100">
        <f t="shared" si="3"/>
        <v>0.1796023817564121</v>
      </c>
      <c r="N17" s="111">
        <v>808336228</v>
      </c>
      <c r="O17" s="112">
        <v>35061857</v>
      </c>
      <c r="P17" s="113">
        <f t="shared" si="4"/>
        <v>843398085</v>
      </c>
      <c r="Q17" s="100">
        <f t="shared" si="5"/>
        <v>0.20372114467462862</v>
      </c>
      <c r="R17" s="111">
        <v>707628059</v>
      </c>
      <c r="S17" s="113">
        <v>25362804</v>
      </c>
      <c r="T17" s="113">
        <f t="shared" si="6"/>
        <v>732990863</v>
      </c>
      <c r="U17" s="100">
        <f t="shared" si="7"/>
        <v>0.1530496587651012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f t="shared" si="10"/>
        <v>2230309113</v>
      </c>
      <c r="AA17" s="73">
        <f t="shared" si="11"/>
        <v>89627124</v>
      </c>
      <c r="AB17" s="73">
        <f t="shared" si="12"/>
        <v>2319936237</v>
      </c>
      <c r="AC17" s="100">
        <f t="shared" si="13"/>
        <v>0.4844063785139474</v>
      </c>
      <c r="AD17" s="72">
        <v>1728280440</v>
      </c>
      <c r="AE17" s="73">
        <v>233155901</v>
      </c>
      <c r="AF17" s="73">
        <f t="shared" si="14"/>
        <v>1961436341</v>
      </c>
      <c r="AG17" s="73">
        <v>3454751206</v>
      </c>
      <c r="AH17" s="73">
        <v>3454751206</v>
      </c>
      <c r="AI17" s="73">
        <v>758930326</v>
      </c>
      <c r="AJ17" s="100">
        <f t="shared" si="15"/>
        <v>0.2196772736288322</v>
      </c>
      <c r="AK17" s="100">
        <f t="shared" si="16"/>
        <v>-0.626298928148594</v>
      </c>
      <c r="AL17" s="12"/>
      <c r="AM17" s="12"/>
      <c r="AN17" s="12"/>
      <c r="AO17" s="12"/>
    </row>
    <row r="18" spans="1:41" s="13" customFormat="1" ht="13.5">
      <c r="A18" s="29"/>
      <c r="B18" s="38" t="s">
        <v>75</v>
      </c>
      <c r="C18" s="39" t="s">
        <v>76</v>
      </c>
      <c r="D18" s="72">
        <v>1721631778</v>
      </c>
      <c r="E18" s="73">
        <v>462136912</v>
      </c>
      <c r="F18" s="75">
        <f t="shared" si="0"/>
        <v>2183768690</v>
      </c>
      <c r="G18" s="72">
        <v>1816843264</v>
      </c>
      <c r="H18" s="73">
        <v>464946423</v>
      </c>
      <c r="I18" s="75">
        <f t="shared" si="1"/>
        <v>2281789687</v>
      </c>
      <c r="J18" s="72">
        <v>373148080</v>
      </c>
      <c r="K18" s="73">
        <v>60227577</v>
      </c>
      <c r="L18" s="73">
        <f t="shared" si="2"/>
        <v>433375657</v>
      </c>
      <c r="M18" s="100">
        <f t="shared" si="3"/>
        <v>0.19845309578094555</v>
      </c>
      <c r="N18" s="111">
        <v>383357811</v>
      </c>
      <c r="O18" s="112">
        <v>106609328</v>
      </c>
      <c r="P18" s="113">
        <f t="shared" si="4"/>
        <v>489967139</v>
      </c>
      <c r="Q18" s="100">
        <f t="shared" si="5"/>
        <v>0.22436769115871882</v>
      </c>
      <c r="R18" s="111">
        <v>408537080</v>
      </c>
      <c r="S18" s="113">
        <v>130433108</v>
      </c>
      <c r="T18" s="113">
        <f t="shared" si="6"/>
        <v>538970188</v>
      </c>
      <c r="U18" s="100">
        <f t="shared" si="7"/>
        <v>0.23620502409607042</v>
      </c>
      <c r="V18" s="111">
        <v>0</v>
      </c>
      <c r="W18" s="113">
        <v>0</v>
      </c>
      <c r="X18" s="113">
        <f t="shared" si="8"/>
        <v>0</v>
      </c>
      <c r="Y18" s="100">
        <f t="shared" si="9"/>
        <v>0</v>
      </c>
      <c r="Z18" s="72">
        <f t="shared" si="10"/>
        <v>1165042971</v>
      </c>
      <c r="AA18" s="73">
        <f t="shared" si="11"/>
        <v>297270013</v>
      </c>
      <c r="AB18" s="73">
        <f t="shared" si="12"/>
        <v>1462312984</v>
      </c>
      <c r="AC18" s="100">
        <f t="shared" si="13"/>
        <v>0.6408622987171911</v>
      </c>
      <c r="AD18" s="72">
        <v>707647577</v>
      </c>
      <c r="AE18" s="73">
        <v>134718526</v>
      </c>
      <c r="AF18" s="73">
        <f t="shared" si="14"/>
        <v>842366103</v>
      </c>
      <c r="AG18" s="73">
        <v>1931126877</v>
      </c>
      <c r="AH18" s="73">
        <v>1931126877</v>
      </c>
      <c r="AI18" s="73">
        <v>410646642</v>
      </c>
      <c r="AJ18" s="100">
        <f t="shared" si="15"/>
        <v>0.21264612226719062</v>
      </c>
      <c r="AK18" s="100">
        <f t="shared" si="16"/>
        <v>-0.36017108703625034</v>
      </c>
      <c r="AL18" s="12"/>
      <c r="AM18" s="12"/>
      <c r="AN18" s="12"/>
      <c r="AO18" s="12"/>
    </row>
    <row r="19" spans="1:41" s="13" customFormat="1" ht="13.5">
      <c r="A19" s="29"/>
      <c r="B19" s="38" t="s">
        <v>77</v>
      </c>
      <c r="C19" s="39" t="s">
        <v>78</v>
      </c>
      <c r="D19" s="72">
        <v>3249926438</v>
      </c>
      <c r="E19" s="73">
        <v>682362001</v>
      </c>
      <c r="F19" s="75">
        <f t="shared" si="0"/>
        <v>3932288439</v>
      </c>
      <c r="G19" s="72">
        <v>3199109148</v>
      </c>
      <c r="H19" s="73">
        <v>764543184</v>
      </c>
      <c r="I19" s="75">
        <f t="shared" si="1"/>
        <v>3963652332</v>
      </c>
      <c r="J19" s="72">
        <v>789333906</v>
      </c>
      <c r="K19" s="73">
        <v>99905941</v>
      </c>
      <c r="L19" s="73">
        <f t="shared" si="2"/>
        <v>889239847</v>
      </c>
      <c r="M19" s="100">
        <f t="shared" si="3"/>
        <v>0.22613800101249387</v>
      </c>
      <c r="N19" s="111">
        <v>800915803</v>
      </c>
      <c r="O19" s="112">
        <v>197916972</v>
      </c>
      <c r="P19" s="113">
        <f t="shared" si="4"/>
        <v>998832775</v>
      </c>
      <c r="Q19" s="100">
        <f t="shared" si="5"/>
        <v>0.25400801352558156</v>
      </c>
      <c r="R19" s="111">
        <v>850055378</v>
      </c>
      <c r="S19" s="113">
        <v>86325859</v>
      </c>
      <c r="T19" s="113">
        <f t="shared" si="6"/>
        <v>936381237</v>
      </c>
      <c r="U19" s="100">
        <f t="shared" si="7"/>
        <v>0.23624202088570062</v>
      </c>
      <c r="V19" s="111">
        <v>0</v>
      </c>
      <c r="W19" s="113">
        <v>0</v>
      </c>
      <c r="X19" s="113">
        <f t="shared" si="8"/>
        <v>0</v>
      </c>
      <c r="Y19" s="100">
        <f t="shared" si="9"/>
        <v>0</v>
      </c>
      <c r="Z19" s="72">
        <f t="shared" si="10"/>
        <v>2440305087</v>
      </c>
      <c r="AA19" s="73">
        <f t="shared" si="11"/>
        <v>384148772</v>
      </c>
      <c r="AB19" s="73">
        <f t="shared" si="12"/>
        <v>2824453859</v>
      </c>
      <c r="AC19" s="100">
        <f t="shared" si="13"/>
        <v>0.7125886991139868</v>
      </c>
      <c r="AD19" s="72">
        <v>1868265003</v>
      </c>
      <c r="AE19" s="73">
        <v>357449258</v>
      </c>
      <c r="AF19" s="73">
        <f t="shared" si="14"/>
        <v>2225714261</v>
      </c>
      <c r="AG19" s="73">
        <v>3840871791</v>
      </c>
      <c r="AH19" s="73">
        <v>3840871791</v>
      </c>
      <c r="AI19" s="73">
        <v>747462683</v>
      </c>
      <c r="AJ19" s="100">
        <f t="shared" si="15"/>
        <v>0.19460755882335568</v>
      </c>
      <c r="AK19" s="100">
        <f t="shared" si="16"/>
        <v>-0.5792895550845374</v>
      </c>
      <c r="AL19" s="12"/>
      <c r="AM19" s="12"/>
      <c r="AN19" s="12"/>
      <c r="AO19" s="12"/>
    </row>
    <row r="20" spans="1:41" s="13" customFormat="1" ht="13.5">
      <c r="A20" s="29"/>
      <c r="B20" s="38" t="s">
        <v>79</v>
      </c>
      <c r="C20" s="39" t="s">
        <v>80</v>
      </c>
      <c r="D20" s="72">
        <v>2194209813</v>
      </c>
      <c r="E20" s="73">
        <v>184285000</v>
      </c>
      <c r="F20" s="75">
        <f t="shared" si="0"/>
        <v>2378494813</v>
      </c>
      <c r="G20" s="72">
        <v>2091355148</v>
      </c>
      <c r="H20" s="73">
        <v>189636147</v>
      </c>
      <c r="I20" s="75">
        <f t="shared" si="1"/>
        <v>2280991295</v>
      </c>
      <c r="J20" s="72">
        <v>331152547</v>
      </c>
      <c r="K20" s="73">
        <v>25967281</v>
      </c>
      <c r="L20" s="73">
        <f t="shared" si="2"/>
        <v>357119828</v>
      </c>
      <c r="M20" s="100">
        <f t="shared" si="3"/>
        <v>0.15014530452120856</v>
      </c>
      <c r="N20" s="111">
        <v>498894086</v>
      </c>
      <c r="O20" s="112">
        <v>42420816</v>
      </c>
      <c r="P20" s="113">
        <f t="shared" si="4"/>
        <v>541314902</v>
      </c>
      <c r="Q20" s="100">
        <f t="shared" si="5"/>
        <v>0.22758716943226734</v>
      </c>
      <c r="R20" s="111">
        <v>473042793</v>
      </c>
      <c r="S20" s="113">
        <v>17860553</v>
      </c>
      <c r="T20" s="113">
        <f t="shared" si="6"/>
        <v>490903346</v>
      </c>
      <c r="U20" s="100">
        <f t="shared" si="7"/>
        <v>0.21521491426822828</v>
      </c>
      <c r="V20" s="111">
        <v>0</v>
      </c>
      <c r="W20" s="113">
        <v>0</v>
      </c>
      <c r="X20" s="113">
        <f t="shared" si="8"/>
        <v>0</v>
      </c>
      <c r="Y20" s="100">
        <f t="shared" si="9"/>
        <v>0</v>
      </c>
      <c r="Z20" s="72">
        <f t="shared" si="10"/>
        <v>1303089426</v>
      </c>
      <c r="AA20" s="73">
        <f t="shared" si="11"/>
        <v>86248650</v>
      </c>
      <c r="AB20" s="73">
        <f t="shared" si="12"/>
        <v>1389338076</v>
      </c>
      <c r="AC20" s="100">
        <f t="shared" si="13"/>
        <v>0.6090939842889668</v>
      </c>
      <c r="AD20" s="72">
        <v>1390037641</v>
      </c>
      <c r="AE20" s="73">
        <v>100681950</v>
      </c>
      <c r="AF20" s="73">
        <f t="shared" si="14"/>
        <v>1490719591</v>
      </c>
      <c r="AG20" s="73">
        <v>2380097445</v>
      </c>
      <c r="AH20" s="73">
        <v>2380097445</v>
      </c>
      <c r="AI20" s="73">
        <v>390388428</v>
      </c>
      <c r="AJ20" s="100">
        <f t="shared" si="15"/>
        <v>0.16402203566081303</v>
      </c>
      <c r="AK20" s="100">
        <f t="shared" si="16"/>
        <v>-0.6706937045949106</v>
      </c>
      <c r="AL20" s="12"/>
      <c r="AM20" s="12"/>
      <c r="AN20" s="12"/>
      <c r="AO20" s="12"/>
    </row>
    <row r="21" spans="1:41" s="13" customFormat="1" ht="13.5">
      <c r="A21" s="29"/>
      <c r="B21" s="38" t="s">
        <v>81</v>
      </c>
      <c r="C21" s="39" t="s">
        <v>82</v>
      </c>
      <c r="D21" s="72">
        <v>2423737981</v>
      </c>
      <c r="E21" s="73">
        <v>281797000</v>
      </c>
      <c r="F21" s="75">
        <f t="shared" si="0"/>
        <v>2705534981</v>
      </c>
      <c r="G21" s="72">
        <v>2325217981</v>
      </c>
      <c r="H21" s="73">
        <v>283992742</v>
      </c>
      <c r="I21" s="75">
        <f t="shared" si="1"/>
        <v>2609210723</v>
      </c>
      <c r="J21" s="72">
        <v>235896710</v>
      </c>
      <c r="K21" s="73">
        <v>4843934</v>
      </c>
      <c r="L21" s="73">
        <f t="shared" si="2"/>
        <v>240740644</v>
      </c>
      <c r="M21" s="100">
        <f t="shared" si="3"/>
        <v>0.08898079148509816</v>
      </c>
      <c r="N21" s="111">
        <v>400068940</v>
      </c>
      <c r="O21" s="112">
        <v>27333165</v>
      </c>
      <c r="P21" s="113">
        <f t="shared" si="4"/>
        <v>427402105</v>
      </c>
      <c r="Q21" s="100">
        <f t="shared" si="5"/>
        <v>0.15797323191216947</v>
      </c>
      <c r="R21" s="111">
        <v>353399510</v>
      </c>
      <c r="S21" s="113">
        <v>63463716</v>
      </c>
      <c r="T21" s="113">
        <f t="shared" si="6"/>
        <v>416863226</v>
      </c>
      <c r="U21" s="100">
        <f t="shared" si="7"/>
        <v>0.15976602515288682</v>
      </c>
      <c r="V21" s="111">
        <v>0</v>
      </c>
      <c r="W21" s="113">
        <v>0</v>
      </c>
      <c r="X21" s="113">
        <f t="shared" si="8"/>
        <v>0</v>
      </c>
      <c r="Y21" s="100">
        <f t="shared" si="9"/>
        <v>0</v>
      </c>
      <c r="Z21" s="72">
        <f t="shared" si="10"/>
        <v>989365160</v>
      </c>
      <c r="AA21" s="73">
        <f t="shared" si="11"/>
        <v>95640815</v>
      </c>
      <c r="AB21" s="73">
        <f t="shared" si="12"/>
        <v>1085005975</v>
      </c>
      <c r="AC21" s="100">
        <f t="shared" si="13"/>
        <v>0.4158368526680319</v>
      </c>
      <c r="AD21" s="72">
        <v>1202932582</v>
      </c>
      <c r="AE21" s="73">
        <v>159268878</v>
      </c>
      <c r="AF21" s="73">
        <f t="shared" si="14"/>
        <v>1362201460</v>
      </c>
      <c r="AG21" s="73">
        <v>2670622402</v>
      </c>
      <c r="AH21" s="73">
        <v>2670622402</v>
      </c>
      <c r="AI21" s="73">
        <v>579009831</v>
      </c>
      <c r="AJ21" s="100">
        <f t="shared" si="15"/>
        <v>0.2168070748475658</v>
      </c>
      <c r="AK21" s="100">
        <f t="shared" si="16"/>
        <v>-0.6939782857081948</v>
      </c>
      <c r="AL21" s="12"/>
      <c r="AM21" s="12"/>
      <c r="AN21" s="12"/>
      <c r="AO21" s="12"/>
    </row>
    <row r="22" spans="1:41" s="13" customFormat="1" ht="13.5">
      <c r="A22" s="29"/>
      <c r="B22" s="38" t="s">
        <v>83</v>
      </c>
      <c r="C22" s="39" t="s">
        <v>84</v>
      </c>
      <c r="D22" s="72">
        <v>5041218328</v>
      </c>
      <c r="E22" s="73">
        <v>1146561929</v>
      </c>
      <c r="F22" s="75">
        <f t="shared" si="0"/>
        <v>6187780257</v>
      </c>
      <c r="G22" s="72">
        <v>5183508072</v>
      </c>
      <c r="H22" s="73">
        <v>829786664</v>
      </c>
      <c r="I22" s="75">
        <f t="shared" si="1"/>
        <v>6013294736</v>
      </c>
      <c r="J22" s="72">
        <v>925758991</v>
      </c>
      <c r="K22" s="73">
        <v>98328674</v>
      </c>
      <c r="L22" s="73">
        <f t="shared" si="2"/>
        <v>1024087665</v>
      </c>
      <c r="M22" s="100">
        <f t="shared" si="3"/>
        <v>0.16550162133529042</v>
      </c>
      <c r="N22" s="111">
        <v>813300145</v>
      </c>
      <c r="O22" s="112">
        <v>89717582</v>
      </c>
      <c r="P22" s="113">
        <f t="shared" si="4"/>
        <v>903017727</v>
      </c>
      <c r="Q22" s="100">
        <f t="shared" si="5"/>
        <v>0.14593564889096547</v>
      </c>
      <c r="R22" s="111">
        <v>1038240967</v>
      </c>
      <c r="S22" s="113">
        <v>92899369</v>
      </c>
      <c r="T22" s="113">
        <f t="shared" si="6"/>
        <v>1131140336</v>
      </c>
      <c r="U22" s="100">
        <f t="shared" si="7"/>
        <v>0.1881065847692718</v>
      </c>
      <c r="V22" s="111">
        <v>0</v>
      </c>
      <c r="W22" s="113">
        <v>0</v>
      </c>
      <c r="X22" s="113">
        <f t="shared" si="8"/>
        <v>0</v>
      </c>
      <c r="Y22" s="100">
        <f t="shared" si="9"/>
        <v>0</v>
      </c>
      <c r="Z22" s="72">
        <f t="shared" si="10"/>
        <v>2777300103</v>
      </c>
      <c r="AA22" s="73">
        <f t="shared" si="11"/>
        <v>280945625</v>
      </c>
      <c r="AB22" s="73">
        <f t="shared" si="12"/>
        <v>3058245728</v>
      </c>
      <c r="AC22" s="100">
        <f t="shared" si="13"/>
        <v>0.5085807136129706</v>
      </c>
      <c r="AD22" s="72">
        <v>2615275766</v>
      </c>
      <c r="AE22" s="73">
        <v>415165994</v>
      </c>
      <c r="AF22" s="73">
        <f t="shared" si="14"/>
        <v>3030441760</v>
      </c>
      <c r="AG22" s="73">
        <v>6480755467</v>
      </c>
      <c r="AH22" s="73">
        <v>6480755467</v>
      </c>
      <c r="AI22" s="73">
        <v>1028954012</v>
      </c>
      <c r="AJ22" s="100">
        <f t="shared" si="15"/>
        <v>0.15877068919502252</v>
      </c>
      <c r="AK22" s="100">
        <f t="shared" si="16"/>
        <v>-0.626740777225826</v>
      </c>
      <c r="AL22" s="12"/>
      <c r="AM22" s="12"/>
      <c r="AN22" s="12"/>
      <c r="AO22" s="12"/>
    </row>
    <row r="23" spans="1:41" s="13" customFormat="1" ht="13.5">
      <c r="A23" s="29"/>
      <c r="B23" s="38" t="s">
        <v>85</v>
      </c>
      <c r="C23" s="39" t="s">
        <v>86</v>
      </c>
      <c r="D23" s="72">
        <v>3217211823</v>
      </c>
      <c r="E23" s="73">
        <v>164114549</v>
      </c>
      <c r="F23" s="75">
        <f t="shared" si="0"/>
        <v>3381326372</v>
      </c>
      <c r="G23" s="72">
        <v>3118697456</v>
      </c>
      <c r="H23" s="73">
        <v>189374549</v>
      </c>
      <c r="I23" s="75">
        <f t="shared" si="1"/>
        <v>3308072005</v>
      </c>
      <c r="J23" s="72">
        <v>397635410</v>
      </c>
      <c r="K23" s="73">
        <v>12689246</v>
      </c>
      <c r="L23" s="73">
        <f t="shared" si="2"/>
        <v>410324656</v>
      </c>
      <c r="M23" s="100">
        <f t="shared" si="3"/>
        <v>0.12135020724346689</v>
      </c>
      <c r="N23" s="111">
        <v>1168006129</v>
      </c>
      <c r="O23" s="112">
        <v>38891026</v>
      </c>
      <c r="P23" s="113">
        <f t="shared" si="4"/>
        <v>1206897155</v>
      </c>
      <c r="Q23" s="100">
        <f t="shared" si="5"/>
        <v>0.3569300984944969</v>
      </c>
      <c r="R23" s="111">
        <v>732368928</v>
      </c>
      <c r="S23" s="113">
        <v>22796061</v>
      </c>
      <c r="T23" s="113">
        <f t="shared" si="6"/>
        <v>755164989</v>
      </c>
      <c r="U23" s="100">
        <f t="shared" si="7"/>
        <v>0.2282794896418828</v>
      </c>
      <c r="V23" s="111">
        <v>0</v>
      </c>
      <c r="W23" s="113">
        <v>0</v>
      </c>
      <c r="X23" s="113">
        <f t="shared" si="8"/>
        <v>0</v>
      </c>
      <c r="Y23" s="100">
        <f t="shared" si="9"/>
        <v>0</v>
      </c>
      <c r="Z23" s="72">
        <f t="shared" si="10"/>
        <v>2298010467</v>
      </c>
      <c r="AA23" s="73">
        <f t="shared" si="11"/>
        <v>74376333</v>
      </c>
      <c r="AB23" s="73">
        <f t="shared" si="12"/>
        <v>2372386800</v>
      </c>
      <c r="AC23" s="100">
        <f t="shared" si="13"/>
        <v>0.7171508952689801</v>
      </c>
      <c r="AD23" s="72">
        <v>1527703850</v>
      </c>
      <c r="AE23" s="73">
        <v>122964124</v>
      </c>
      <c r="AF23" s="73">
        <f t="shared" si="14"/>
        <v>1650667974</v>
      </c>
      <c r="AG23" s="73">
        <v>3339467873</v>
      </c>
      <c r="AH23" s="73">
        <v>3339467873</v>
      </c>
      <c r="AI23" s="73">
        <v>639221978</v>
      </c>
      <c r="AJ23" s="100">
        <f t="shared" si="15"/>
        <v>0.1914143217750908</v>
      </c>
      <c r="AK23" s="100">
        <f t="shared" si="16"/>
        <v>-0.5425094562354428</v>
      </c>
      <c r="AL23" s="12"/>
      <c r="AM23" s="12"/>
      <c r="AN23" s="12"/>
      <c r="AO23" s="12"/>
    </row>
    <row r="24" spans="1:41" s="13" customFormat="1" ht="13.5">
      <c r="A24" s="29"/>
      <c r="B24" s="38" t="s">
        <v>87</v>
      </c>
      <c r="C24" s="39" t="s">
        <v>88</v>
      </c>
      <c r="D24" s="72">
        <v>1818848430</v>
      </c>
      <c r="E24" s="73">
        <v>42886957</v>
      </c>
      <c r="F24" s="75">
        <f t="shared" si="0"/>
        <v>1861735387</v>
      </c>
      <c r="G24" s="72">
        <v>1898790419</v>
      </c>
      <c r="H24" s="73">
        <v>444025706</v>
      </c>
      <c r="I24" s="75">
        <f t="shared" si="1"/>
        <v>2342816125</v>
      </c>
      <c r="J24" s="72">
        <v>215789152</v>
      </c>
      <c r="K24" s="73">
        <v>-363965547</v>
      </c>
      <c r="L24" s="73">
        <f t="shared" si="2"/>
        <v>-148176395</v>
      </c>
      <c r="M24" s="100">
        <f t="shared" si="3"/>
        <v>-0.0795904702863125</v>
      </c>
      <c r="N24" s="111">
        <v>224551005</v>
      </c>
      <c r="O24" s="112">
        <v>48002395</v>
      </c>
      <c r="P24" s="113">
        <f t="shared" si="4"/>
        <v>272553400</v>
      </c>
      <c r="Q24" s="100">
        <f t="shared" si="5"/>
        <v>0.14639749660621346</v>
      </c>
      <c r="R24" s="111">
        <v>342600605</v>
      </c>
      <c r="S24" s="113">
        <v>34848881</v>
      </c>
      <c r="T24" s="113">
        <f t="shared" si="6"/>
        <v>377449486</v>
      </c>
      <c r="U24" s="100">
        <f t="shared" si="7"/>
        <v>0.1611093085676965</v>
      </c>
      <c r="V24" s="111">
        <v>0</v>
      </c>
      <c r="W24" s="113">
        <v>0</v>
      </c>
      <c r="X24" s="113">
        <f t="shared" si="8"/>
        <v>0</v>
      </c>
      <c r="Y24" s="100">
        <f t="shared" si="9"/>
        <v>0</v>
      </c>
      <c r="Z24" s="72">
        <f t="shared" si="10"/>
        <v>782940762</v>
      </c>
      <c r="AA24" s="73">
        <f t="shared" si="11"/>
        <v>-281114271</v>
      </c>
      <c r="AB24" s="73">
        <f t="shared" si="12"/>
        <v>501826491</v>
      </c>
      <c r="AC24" s="100">
        <f t="shared" si="13"/>
        <v>0.21419798406074228</v>
      </c>
      <c r="AD24" s="72">
        <v>593845442</v>
      </c>
      <c r="AE24" s="73">
        <v>7075443</v>
      </c>
      <c r="AF24" s="73">
        <f t="shared" si="14"/>
        <v>600920885</v>
      </c>
      <c r="AG24" s="73">
        <v>1810179830</v>
      </c>
      <c r="AH24" s="73">
        <v>1810179830</v>
      </c>
      <c r="AI24" s="73">
        <v>187819663</v>
      </c>
      <c r="AJ24" s="100">
        <f t="shared" si="15"/>
        <v>0.10375746093690592</v>
      </c>
      <c r="AK24" s="100">
        <f t="shared" si="16"/>
        <v>-0.37188156474208744</v>
      </c>
      <c r="AL24" s="12"/>
      <c r="AM24" s="12"/>
      <c r="AN24" s="12"/>
      <c r="AO24" s="12"/>
    </row>
    <row r="25" spans="1:41" s="13" customFormat="1" ht="13.5">
      <c r="A25" s="29"/>
      <c r="B25" s="38" t="s">
        <v>89</v>
      </c>
      <c r="C25" s="39" t="s">
        <v>90</v>
      </c>
      <c r="D25" s="72">
        <v>2399626158</v>
      </c>
      <c r="E25" s="73">
        <v>378029950</v>
      </c>
      <c r="F25" s="75">
        <f t="shared" si="0"/>
        <v>2777656108</v>
      </c>
      <c r="G25" s="72">
        <v>2399876743</v>
      </c>
      <c r="H25" s="73">
        <v>293413739</v>
      </c>
      <c r="I25" s="75">
        <f t="shared" si="1"/>
        <v>2693290482</v>
      </c>
      <c r="J25" s="72">
        <v>517924618</v>
      </c>
      <c r="K25" s="73">
        <v>26943431</v>
      </c>
      <c r="L25" s="73">
        <f t="shared" si="2"/>
        <v>544868049</v>
      </c>
      <c r="M25" s="100">
        <f t="shared" si="3"/>
        <v>0.19616108971542995</v>
      </c>
      <c r="N25" s="111">
        <v>565179745</v>
      </c>
      <c r="O25" s="112">
        <v>66565708</v>
      </c>
      <c r="P25" s="113">
        <f t="shared" si="4"/>
        <v>631745453</v>
      </c>
      <c r="Q25" s="100">
        <f t="shared" si="5"/>
        <v>0.22743832513337175</v>
      </c>
      <c r="R25" s="111">
        <v>443757307</v>
      </c>
      <c r="S25" s="113">
        <v>63895547</v>
      </c>
      <c r="T25" s="113">
        <f t="shared" si="6"/>
        <v>507652854</v>
      </c>
      <c r="U25" s="100">
        <f t="shared" si="7"/>
        <v>0.18848796941614113</v>
      </c>
      <c r="V25" s="111">
        <v>0</v>
      </c>
      <c r="W25" s="113">
        <v>0</v>
      </c>
      <c r="X25" s="113">
        <f t="shared" si="8"/>
        <v>0</v>
      </c>
      <c r="Y25" s="100">
        <f t="shared" si="9"/>
        <v>0</v>
      </c>
      <c r="Z25" s="72">
        <f t="shared" si="10"/>
        <v>1526861670</v>
      </c>
      <c r="AA25" s="73">
        <f t="shared" si="11"/>
        <v>157404686</v>
      </c>
      <c r="AB25" s="73">
        <f t="shared" si="12"/>
        <v>1684266356</v>
      </c>
      <c r="AC25" s="100">
        <f t="shared" si="13"/>
        <v>0.6253563688196333</v>
      </c>
      <c r="AD25" s="72">
        <v>1465858852</v>
      </c>
      <c r="AE25" s="73">
        <v>331400505</v>
      </c>
      <c r="AF25" s="73">
        <f t="shared" si="14"/>
        <v>1797259357</v>
      </c>
      <c r="AG25" s="73">
        <v>2789482936</v>
      </c>
      <c r="AH25" s="73">
        <v>2789482936</v>
      </c>
      <c r="AI25" s="73">
        <v>550988642</v>
      </c>
      <c r="AJ25" s="100">
        <f t="shared" si="15"/>
        <v>0.19752357502860166</v>
      </c>
      <c r="AK25" s="100">
        <f t="shared" si="16"/>
        <v>-0.7175405697442698</v>
      </c>
      <c r="AL25" s="12"/>
      <c r="AM25" s="12"/>
      <c r="AN25" s="12"/>
      <c r="AO25" s="12"/>
    </row>
    <row r="26" spans="1:41" s="13" customFormat="1" ht="13.5">
      <c r="A26" s="29"/>
      <c r="B26" s="38" t="s">
        <v>91</v>
      </c>
      <c r="C26" s="39" t="s">
        <v>92</v>
      </c>
      <c r="D26" s="72">
        <v>1808246723</v>
      </c>
      <c r="E26" s="73">
        <v>558276528</v>
      </c>
      <c r="F26" s="75">
        <f t="shared" si="0"/>
        <v>2366523251</v>
      </c>
      <c r="G26" s="72">
        <v>1842012084</v>
      </c>
      <c r="H26" s="73">
        <v>612498440</v>
      </c>
      <c r="I26" s="75">
        <f t="shared" si="1"/>
        <v>2454510524</v>
      </c>
      <c r="J26" s="72">
        <v>284643991</v>
      </c>
      <c r="K26" s="73">
        <v>94074431</v>
      </c>
      <c r="L26" s="73">
        <f t="shared" si="2"/>
        <v>378718422</v>
      </c>
      <c r="M26" s="100">
        <f t="shared" si="3"/>
        <v>0.16003156607059257</v>
      </c>
      <c r="N26" s="111">
        <v>341154582</v>
      </c>
      <c r="O26" s="112">
        <v>108904171</v>
      </c>
      <c r="P26" s="113">
        <f t="shared" si="4"/>
        <v>450058753</v>
      </c>
      <c r="Q26" s="100">
        <f t="shared" si="5"/>
        <v>0.19017719467147548</v>
      </c>
      <c r="R26" s="111">
        <v>386643653</v>
      </c>
      <c r="S26" s="113">
        <v>70659176</v>
      </c>
      <c r="T26" s="113">
        <f t="shared" si="6"/>
        <v>457302829</v>
      </c>
      <c r="U26" s="100">
        <f t="shared" si="7"/>
        <v>0.18631121135091128</v>
      </c>
      <c r="V26" s="111">
        <v>0</v>
      </c>
      <c r="W26" s="113">
        <v>0</v>
      </c>
      <c r="X26" s="113">
        <f t="shared" si="8"/>
        <v>0</v>
      </c>
      <c r="Y26" s="100">
        <f t="shared" si="9"/>
        <v>0</v>
      </c>
      <c r="Z26" s="72">
        <f t="shared" si="10"/>
        <v>1012442226</v>
      </c>
      <c r="AA26" s="73">
        <f t="shared" si="11"/>
        <v>273637778</v>
      </c>
      <c r="AB26" s="73">
        <f t="shared" si="12"/>
        <v>1286080004</v>
      </c>
      <c r="AC26" s="100">
        <f t="shared" si="13"/>
        <v>0.5239659766885563</v>
      </c>
      <c r="AD26" s="72">
        <v>928572950</v>
      </c>
      <c r="AE26" s="73">
        <v>223580719</v>
      </c>
      <c r="AF26" s="73">
        <f t="shared" si="14"/>
        <v>1152153669</v>
      </c>
      <c r="AG26" s="73">
        <v>2191460897</v>
      </c>
      <c r="AH26" s="73">
        <v>2191460897</v>
      </c>
      <c r="AI26" s="73">
        <v>558796777</v>
      </c>
      <c r="AJ26" s="100">
        <f t="shared" si="15"/>
        <v>0.2549882490556709</v>
      </c>
      <c r="AK26" s="100">
        <f t="shared" si="16"/>
        <v>-0.6030886839974121</v>
      </c>
      <c r="AL26" s="12"/>
      <c r="AM26" s="12"/>
      <c r="AN26" s="12"/>
      <c r="AO26" s="12"/>
    </row>
    <row r="27" spans="1:41" s="13" customFormat="1" ht="13.5">
      <c r="A27" s="29"/>
      <c r="B27" s="40" t="s">
        <v>93</v>
      </c>
      <c r="C27" s="39" t="s">
        <v>94</v>
      </c>
      <c r="D27" s="72">
        <v>2270007094</v>
      </c>
      <c r="E27" s="73">
        <v>344772281</v>
      </c>
      <c r="F27" s="75">
        <f t="shared" si="0"/>
        <v>2614779375</v>
      </c>
      <c r="G27" s="72">
        <v>2342221627</v>
      </c>
      <c r="H27" s="73">
        <v>292050565</v>
      </c>
      <c r="I27" s="75">
        <f t="shared" si="1"/>
        <v>2634272192</v>
      </c>
      <c r="J27" s="72">
        <v>399017998</v>
      </c>
      <c r="K27" s="73">
        <v>34554921</v>
      </c>
      <c r="L27" s="73">
        <f t="shared" si="2"/>
        <v>433572919</v>
      </c>
      <c r="M27" s="100">
        <f t="shared" si="3"/>
        <v>0.16581625323551438</v>
      </c>
      <c r="N27" s="111">
        <v>487743581</v>
      </c>
      <c r="O27" s="112">
        <v>39494375</v>
      </c>
      <c r="P27" s="113">
        <f t="shared" si="4"/>
        <v>527237956</v>
      </c>
      <c r="Q27" s="100">
        <f t="shared" si="5"/>
        <v>0.20163764524110184</v>
      </c>
      <c r="R27" s="111">
        <v>454606885</v>
      </c>
      <c r="S27" s="113">
        <v>17466697</v>
      </c>
      <c r="T27" s="113">
        <f t="shared" si="6"/>
        <v>472073582</v>
      </c>
      <c r="U27" s="100">
        <f t="shared" si="7"/>
        <v>0.17920455730946727</v>
      </c>
      <c r="V27" s="111">
        <v>0</v>
      </c>
      <c r="W27" s="113">
        <v>0</v>
      </c>
      <c r="X27" s="113">
        <f t="shared" si="8"/>
        <v>0</v>
      </c>
      <c r="Y27" s="100">
        <f t="shared" si="9"/>
        <v>0</v>
      </c>
      <c r="Z27" s="72">
        <f t="shared" si="10"/>
        <v>1341368464</v>
      </c>
      <c r="AA27" s="73">
        <f t="shared" si="11"/>
        <v>91515993</v>
      </c>
      <c r="AB27" s="73">
        <f t="shared" si="12"/>
        <v>1432884457</v>
      </c>
      <c r="AC27" s="100">
        <f t="shared" si="13"/>
        <v>0.5439394081414651</v>
      </c>
      <c r="AD27" s="72">
        <v>1196248463</v>
      </c>
      <c r="AE27" s="73">
        <v>113460106</v>
      </c>
      <c r="AF27" s="73">
        <f t="shared" si="14"/>
        <v>1309708569</v>
      </c>
      <c r="AG27" s="73">
        <v>2385303033</v>
      </c>
      <c r="AH27" s="73">
        <v>2385303033</v>
      </c>
      <c r="AI27" s="73">
        <v>442413287</v>
      </c>
      <c r="AJ27" s="100">
        <f t="shared" si="15"/>
        <v>0.18547466752833328</v>
      </c>
      <c r="AK27" s="100">
        <f t="shared" si="16"/>
        <v>-0.6395583008512788</v>
      </c>
      <c r="AL27" s="12"/>
      <c r="AM27" s="12"/>
      <c r="AN27" s="12"/>
      <c r="AO27" s="12"/>
    </row>
    <row r="28" spans="1:41" s="13" customFormat="1" ht="13.5">
      <c r="A28" s="41"/>
      <c r="B28" s="42" t="s">
        <v>614</v>
      </c>
      <c r="C28" s="41"/>
      <c r="D28" s="76">
        <f>SUM(D9:D27)</f>
        <v>58934602814</v>
      </c>
      <c r="E28" s="77">
        <f>SUM(E9:E27)</f>
        <v>8915781069</v>
      </c>
      <c r="F28" s="78">
        <f t="shared" si="0"/>
        <v>67850383883</v>
      </c>
      <c r="G28" s="76">
        <f>SUM(G9:G27)</f>
        <v>59563297051</v>
      </c>
      <c r="H28" s="77">
        <f>SUM(H9:H27)</f>
        <v>9669319698</v>
      </c>
      <c r="I28" s="78">
        <f t="shared" si="1"/>
        <v>69232616749</v>
      </c>
      <c r="J28" s="76">
        <f>SUM(J9:J27)</f>
        <v>8883507269</v>
      </c>
      <c r="K28" s="77">
        <f>SUM(K9:K27)</f>
        <v>1291176063</v>
      </c>
      <c r="L28" s="77">
        <f t="shared" si="2"/>
        <v>10174683332</v>
      </c>
      <c r="M28" s="101">
        <f t="shared" si="3"/>
        <v>0.14995763840548115</v>
      </c>
      <c r="N28" s="114">
        <f>SUM(N9:N27)</f>
        <v>11788385382</v>
      </c>
      <c r="O28" s="115">
        <f>SUM(O9:O27)</f>
        <v>1212419076</v>
      </c>
      <c r="P28" s="116">
        <f t="shared" si="4"/>
        <v>13000804458</v>
      </c>
      <c r="Q28" s="101">
        <f t="shared" si="5"/>
        <v>0.19160988802094853</v>
      </c>
      <c r="R28" s="114">
        <f>SUM(R9:R27)</f>
        <v>10745914197</v>
      </c>
      <c r="S28" s="116">
        <f>SUM(S9:S27)</f>
        <v>1099510309</v>
      </c>
      <c r="T28" s="116">
        <f t="shared" si="6"/>
        <v>11845424506</v>
      </c>
      <c r="U28" s="101">
        <f t="shared" si="7"/>
        <v>0.17109601026558188</v>
      </c>
      <c r="V28" s="114">
        <f>SUM(V9:V27)</f>
        <v>0</v>
      </c>
      <c r="W28" s="116">
        <f>SUM(W9:W27)</f>
        <v>0</v>
      </c>
      <c r="X28" s="116">
        <f t="shared" si="8"/>
        <v>0</v>
      </c>
      <c r="Y28" s="101">
        <f t="shared" si="9"/>
        <v>0</v>
      </c>
      <c r="Z28" s="76">
        <f t="shared" si="10"/>
        <v>31417806848</v>
      </c>
      <c r="AA28" s="77">
        <f t="shared" si="11"/>
        <v>3603105448</v>
      </c>
      <c r="AB28" s="77">
        <f t="shared" si="12"/>
        <v>35020912296</v>
      </c>
      <c r="AC28" s="101">
        <f t="shared" si="13"/>
        <v>0.5058441229076589</v>
      </c>
      <c r="AD28" s="76">
        <f>SUM(AD9:AD27)</f>
        <v>33716365238</v>
      </c>
      <c r="AE28" s="77">
        <f>SUM(AE9:AE27)</f>
        <v>4197894323</v>
      </c>
      <c r="AF28" s="77">
        <f t="shared" si="14"/>
        <v>37914259561</v>
      </c>
      <c r="AG28" s="77">
        <f>SUM(AG9:AG27)</f>
        <v>63087023076</v>
      </c>
      <c r="AH28" s="77">
        <f>SUM(AH9:AH27)</f>
        <v>63087023076</v>
      </c>
      <c r="AI28" s="77">
        <f>SUM(AI9:AI27)</f>
        <v>15706418127</v>
      </c>
      <c r="AJ28" s="101">
        <f t="shared" si="15"/>
        <v>0.24896432516840605</v>
      </c>
      <c r="AK28" s="101">
        <f t="shared" si="16"/>
        <v>-0.6875733657163481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3.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40</v>
      </c>
      <c r="C9" s="64" t="s">
        <v>41</v>
      </c>
      <c r="D9" s="85">
        <v>7142097834</v>
      </c>
      <c r="E9" s="86">
        <v>1737412866</v>
      </c>
      <c r="F9" s="87">
        <f>$D9+$E9</f>
        <v>8879510700</v>
      </c>
      <c r="G9" s="85">
        <v>7139981986</v>
      </c>
      <c r="H9" s="86">
        <v>2233410248</v>
      </c>
      <c r="I9" s="87">
        <f>$G9+$H9</f>
        <v>9373392234</v>
      </c>
      <c r="J9" s="85">
        <v>1958212954</v>
      </c>
      <c r="K9" s="86">
        <v>135350551</v>
      </c>
      <c r="L9" s="88">
        <f>$J9+$K9</f>
        <v>2093563505</v>
      </c>
      <c r="M9" s="105">
        <f>IF($F9=0,0,$L9/$F9)</f>
        <v>0.23577464747015847</v>
      </c>
      <c r="N9" s="85">
        <v>1930810831</v>
      </c>
      <c r="O9" s="86">
        <v>415102757</v>
      </c>
      <c r="P9" s="88">
        <f>$N9+$O9</f>
        <v>2345913588</v>
      </c>
      <c r="Q9" s="105">
        <f>IF($F9=0,0,$P9/$F9)</f>
        <v>0.26419401555538413</v>
      </c>
      <c r="R9" s="85">
        <v>1823463792</v>
      </c>
      <c r="S9" s="86">
        <v>279027652</v>
      </c>
      <c r="T9" s="88">
        <f>$R9+$S9</f>
        <v>2102491444</v>
      </c>
      <c r="U9" s="105">
        <f>IF($I9=0,0,$T9/$I9)</f>
        <v>0.22430422108803433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5712487577</v>
      </c>
      <c r="AA9" s="88">
        <f>$K9+$O9+$S9</f>
        <v>829480960</v>
      </c>
      <c r="AB9" s="88">
        <f>$Z9+$AA9</f>
        <v>6541968537</v>
      </c>
      <c r="AC9" s="105">
        <f>IF($I9=0,0,$AB9/$I9)</f>
        <v>0.6979296687564606</v>
      </c>
      <c r="AD9" s="85">
        <v>5029863245</v>
      </c>
      <c r="AE9" s="86">
        <v>830072446</v>
      </c>
      <c r="AF9" s="88">
        <f>$AD9+$AE9</f>
        <v>5859935691</v>
      </c>
      <c r="AG9" s="86">
        <v>8324144989</v>
      </c>
      <c r="AH9" s="86">
        <v>8324144989</v>
      </c>
      <c r="AI9" s="126">
        <v>1808148592</v>
      </c>
      <c r="AJ9" s="127">
        <f>IF($AH9=0,0,$AI9/$AH9)</f>
        <v>0.2172173351604748</v>
      </c>
      <c r="AK9" s="128">
        <f>IF($AF9=0,0,(($T9/$AF9)-1))</f>
        <v>-0.6412091267095101</v>
      </c>
    </row>
    <row r="10" spans="1:37" ht="13.5">
      <c r="A10" s="62" t="s">
        <v>95</v>
      </c>
      <c r="B10" s="63" t="s">
        <v>52</v>
      </c>
      <c r="C10" s="64" t="s">
        <v>53</v>
      </c>
      <c r="D10" s="85">
        <v>11518639483</v>
      </c>
      <c r="E10" s="86">
        <v>1832627984</v>
      </c>
      <c r="F10" s="87">
        <f aca="true" t="shared" si="0" ref="F10:F55">$D10+$E10</f>
        <v>13351267467</v>
      </c>
      <c r="G10" s="85">
        <v>11518639483</v>
      </c>
      <c r="H10" s="86">
        <v>1832627984</v>
      </c>
      <c r="I10" s="87">
        <f aca="true" t="shared" si="1" ref="I10:I55">$G10+$H10</f>
        <v>13351267467</v>
      </c>
      <c r="J10" s="85">
        <v>217081714</v>
      </c>
      <c r="K10" s="86">
        <v>3378373000</v>
      </c>
      <c r="L10" s="88">
        <f aca="true" t="shared" si="2" ref="L10:L55">$J10+$K10</f>
        <v>3595454714</v>
      </c>
      <c r="M10" s="105">
        <f aca="true" t="shared" si="3" ref="M10:M55">IF($F10=0,0,$L10/$F10)</f>
        <v>0.26929688307771504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832120814</v>
      </c>
      <c r="S10" s="86">
        <v>66157800</v>
      </c>
      <c r="T10" s="88">
        <f aca="true" t="shared" si="6" ref="T10:T55">$R10+$S10</f>
        <v>898278614</v>
      </c>
      <c r="U10" s="105">
        <f aca="true" t="shared" si="7" ref="U10:U55">IF($I10=0,0,$T10/$I10)</f>
        <v>0.06728039987366392</v>
      </c>
      <c r="V10" s="85">
        <v>0</v>
      </c>
      <c r="W10" s="86">
        <v>0</v>
      </c>
      <c r="X10" s="88">
        <f aca="true" t="shared" si="8" ref="X10:X55">$V10+$W10</f>
        <v>0</v>
      </c>
      <c r="Y10" s="105">
        <f aca="true" t="shared" si="9" ref="Y10:Y55">IF($I10=0,0,$X10/$I10)</f>
        <v>0</v>
      </c>
      <c r="Z10" s="125">
        <f aca="true" t="shared" si="10" ref="Z10:Z55">$J10+$N10+$R10</f>
        <v>1049202528</v>
      </c>
      <c r="AA10" s="88">
        <f aca="true" t="shared" si="11" ref="AA10:AA55">$K10+$O10+$S10</f>
        <v>3444530800</v>
      </c>
      <c r="AB10" s="88">
        <f aca="true" t="shared" si="12" ref="AB10:AB55">$Z10+$AA10</f>
        <v>4493733328</v>
      </c>
      <c r="AC10" s="105">
        <f aca="true" t="shared" si="13" ref="AC10:AC55">IF($I10=0,0,$AB10/$I10)</f>
        <v>0.336577282951379</v>
      </c>
      <c r="AD10" s="85">
        <v>6650280205</v>
      </c>
      <c r="AE10" s="86">
        <v>2458928352</v>
      </c>
      <c r="AF10" s="88">
        <f aca="true" t="shared" si="14" ref="AF10:AF55">$AD10+$AE10</f>
        <v>9109208557</v>
      </c>
      <c r="AG10" s="86">
        <v>4725833471</v>
      </c>
      <c r="AH10" s="86">
        <v>4725833471</v>
      </c>
      <c r="AI10" s="126">
        <v>2578285792</v>
      </c>
      <c r="AJ10" s="127">
        <f aca="true" t="shared" si="15" ref="AJ10:AJ55">IF($AH10=0,0,$AI10/$AH10)</f>
        <v>0.545572713854944</v>
      </c>
      <c r="AK10" s="128">
        <f aca="true" t="shared" si="16" ref="AK10:AK55">IF($AF10=0,0,(($T10/$AF10)-1))</f>
        <v>-0.9013878529205794</v>
      </c>
    </row>
    <row r="11" spans="1:37" ht="13.5">
      <c r="A11" s="65"/>
      <c r="B11" s="66" t="s">
        <v>96</v>
      </c>
      <c r="C11" s="67"/>
      <c r="D11" s="89">
        <f>SUM(D9:D10)</f>
        <v>18660737317</v>
      </c>
      <c r="E11" s="90">
        <f>SUM(E9:E10)</f>
        <v>3570040850</v>
      </c>
      <c r="F11" s="91">
        <f t="shared" si="0"/>
        <v>22230778167</v>
      </c>
      <c r="G11" s="89">
        <f>SUM(G9:G10)</f>
        <v>18658621469</v>
      </c>
      <c r="H11" s="90">
        <f>SUM(H9:H10)</f>
        <v>4066038232</v>
      </c>
      <c r="I11" s="91">
        <f t="shared" si="1"/>
        <v>22724659701</v>
      </c>
      <c r="J11" s="89">
        <f>SUM(J9:J10)</f>
        <v>2175294668</v>
      </c>
      <c r="K11" s="90">
        <f>SUM(K9:K10)</f>
        <v>3513723551</v>
      </c>
      <c r="L11" s="90">
        <f t="shared" si="2"/>
        <v>5689018219</v>
      </c>
      <c r="M11" s="106">
        <f t="shared" si="3"/>
        <v>0.2559072910657235</v>
      </c>
      <c r="N11" s="89">
        <f>SUM(N9:N10)</f>
        <v>1930810831</v>
      </c>
      <c r="O11" s="90">
        <f>SUM(O9:O10)</f>
        <v>415102757</v>
      </c>
      <c r="P11" s="90">
        <f t="shared" si="4"/>
        <v>2345913588</v>
      </c>
      <c r="Q11" s="106">
        <f t="shared" si="5"/>
        <v>0.10552548230103528</v>
      </c>
      <c r="R11" s="89">
        <f>SUM(R9:R10)</f>
        <v>2655584606</v>
      </c>
      <c r="S11" s="90">
        <f>SUM(S9:S10)</f>
        <v>345185452</v>
      </c>
      <c r="T11" s="90">
        <f t="shared" si="6"/>
        <v>3000770058</v>
      </c>
      <c r="U11" s="106">
        <f t="shared" si="7"/>
        <v>0.1320490646497096</v>
      </c>
      <c r="V11" s="89">
        <f>SUM(V9:V10)</f>
        <v>0</v>
      </c>
      <c r="W11" s="90">
        <f>SUM(W9:W10)</f>
        <v>0</v>
      </c>
      <c r="X11" s="90">
        <f t="shared" si="8"/>
        <v>0</v>
      </c>
      <c r="Y11" s="106">
        <f t="shared" si="9"/>
        <v>0</v>
      </c>
      <c r="Z11" s="89">
        <f t="shared" si="10"/>
        <v>6761690105</v>
      </c>
      <c r="AA11" s="90">
        <f t="shared" si="11"/>
        <v>4274011760</v>
      </c>
      <c r="AB11" s="90">
        <f t="shared" si="12"/>
        <v>11035701865</v>
      </c>
      <c r="AC11" s="106">
        <f t="shared" si="13"/>
        <v>0.4856267160961875</v>
      </c>
      <c r="AD11" s="89">
        <f>SUM(AD9:AD10)</f>
        <v>11680143450</v>
      </c>
      <c r="AE11" s="90">
        <f>SUM(AE9:AE10)</f>
        <v>3289000798</v>
      </c>
      <c r="AF11" s="90">
        <f t="shared" si="14"/>
        <v>14969144248</v>
      </c>
      <c r="AG11" s="90">
        <f>SUM(AG9:AG10)</f>
        <v>13049978460</v>
      </c>
      <c r="AH11" s="90">
        <f>SUM(AH9:AH10)</f>
        <v>13049978460</v>
      </c>
      <c r="AI11" s="91">
        <f>SUM(AI9:AI10)</f>
        <v>4386434384</v>
      </c>
      <c r="AJ11" s="129">
        <f t="shared" si="15"/>
        <v>0.33612579495399414</v>
      </c>
      <c r="AK11" s="130">
        <f t="shared" si="16"/>
        <v>-0.7995362989169587</v>
      </c>
    </row>
    <row r="12" spans="1:37" ht="13.5">
      <c r="A12" s="62" t="s">
        <v>97</v>
      </c>
      <c r="B12" s="63" t="s">
        <v>98</v>
      </c>
      <c r="C12" s="64" t="s">
        <v>99</v>
      </c>
      <c r="D12" s="85">
        <v>392658856</v>
      </c>
      <c r="E12" s="86">
        <v>32447438</v>
      </c>
      <c r="F12" s="87">
        <f t="shared" si="0"/>
        <v>425106294</v>
      </c>
      <c r="G12" s="85">
        <v>398347953</v>
      </c>
      <c r="H12" s="86">
        <v>78386515</v>
      </c>
      <c r="I12" s="87">
        <f t="shared" si="1"/>
        <v>476734468</v>
      </c>
      <c r="J12" s="85">
        <v>80328813</v>
      </c>
      <c r="K12" s="86">
        <v>5172350</v>
      </c>
      <c r="L12" s="88">
        <f t="shared" si="2"/>
        <v>85501163</v>
      </c>
      <c r="M12" s="105">
        <f t="shared" si="3"/>
        <v>0.2011289040100639</v>
      </c>
      <c r="N12" s="85">
        <v>94358381</v>
      </c>
      <c r="O12" s="86">
        <v>16110753</v>
      </c>
      <c r="P12" s="88">
        <f t="shared" si="4"/>
        <v>110469134</v>
      </c>
      <c r="Q12" s="105">
        <f t="shared" si="5"/>
        <v>0.25986238161884284</v>
      </c>
      <c r="R12" s="85">
        <v>111780114</v>
      </c>
      <c r="S12" s="86">
        <v>6835683</v>
      </c>
      <c r="T12" s="88">
        <f t="shared" si="6"/>
        <v>118615797</v>
      </c>
      <c r="U12" s="105">
        <f t="shared" si="7"/>
        <v>0.24880893864800227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286467308</v>
      </c>
      <c r="AA12" s="88">
        <f t="shared" si="11"/>
        <v>28118786</v>
      </c>
      <c r="AB12" s="88">
        <f t="shared" si="12"/>
        <v>314586094</v>
      </c>
      <c r="AC12" s="105">
        <f t="shared" si="13"/>
        <v>0.6598769653047197</v>
      </c>
      <c r="AD12" s="85">
        <v>255466985</v>
      </c>
      <c r="AE12" s="86">
        <v>13525766</v>
      </c>
      <c r="AF12" s="88">
        <f t="shared" si="14"/>
        <v>268992751</v>
      </c>
      <c r="AG12" s="86">
        <v>402717517</v>
      </c>
      <c r="AH12" s="86">
        <v>402717517</v>
      </c>
      <c r="AI12" s="126">
        <v>86305919</v>
      </c>
      <c r="AJ12" s="127">
        <f t="shared" si="15"/>
        <v>0.21430882779305574</v>
      </c>
      <c r="AK12" s="128">
        <f t="shared" si="16"/>
        <v>-0.5590371987384894</v>
      </c>
    </row>
    <row r="13" spans="1:37" ht="13.5">
      <c r="A13" s="62" t="s">
        <v>97</v>
      </c>
      <c r="B13" s="63" t="s">
        <v>100</v>
      </c>
      <c r="C13" s="64" t="s">
        <v>101</v>
      </c>
      <c r="D13" s="85">
        <v>282832040</v>
      </c>
      <c r="E13" s="86">
        <v>27674000</v>
      </c>
      <c r="F13" s="87">
        <f t="shared" si="0"/>
        <v>310506040</v>
      </c>
      <c r="G13" s="85">
        <v>287035166</v>
      </c>
      <c r="H13" s="86">
        <v>54041310</v>
      </c>
      <c r="I13" s="87">
        <f t="shared" si="1"/>
        <v>341076476</v>
      </c>
      <c r="J13" s="85">
        <v>71589951</v>
      </c>
      <c r="K13" s="86">
        <v>4282339</v>
      </c>
      <c r="L13" s="88">
        <f t="shared" si="2"/>
        <v>75872290</v>
      </c>
      <c r="M13" s="105">
        <f t="shared" si="3"/>
        <v>0.24435044806213754</v>
      </c>
      <c r="N13" s="85">
        <v>68063377</v>
      </c>
      <c r="O13" s="86">
        <v>12381718</v>
      </c>
      <c r="P13" s="88">
        <f t="shared" si="4"/>
        <v>80445095</v>
      </c>
      <c r="Q13" s="105">
        <f t="shared" si="5"/>
        <v>0.2590773918600746</v>
      </c>
      <c r="R13" s="85">
        <v>55010082</v>
      </c>
      <c r="S13" s="86">
        <v>7172503</v>
      </c>
      <c r="T13" s="88">
        <f t="shared" si="6"/>
        <v>62182585</v>
      </c>
      <c r="U13" s="105">
        <f t="shared" si="7"/>
        <v>0.18231273446134702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194663410</v>
      </c>
      <c r="AA13" s="88">
        <f t="shared" si="11"/>
        <v>23836560</v>
      </c>
      <c r="AB13" s="88">
        <f t="shared" si="12"/>
        <v>218499970</v>
      </c>
      <c r="AC13" s="105">
        <f t="shared" si="13"/>
        <v>0.6406187039413413</v>
      </c>
      <c r="AD13" s="85">
        <v>151697091</v>
      </c>
      <c r="AE13" s="86">
        <v>36168118</v>
      </c>
      <c r="AF13" s="88">
        <f t="shared" si="14"/>
        <v>187865209</v>
      </c>
      <c r="AG13" s="86">
        <v>325893030</v>
      </c>
      <c r="AH13" s="86">
        <v>325893030</v>
      </c>
      <c r="AI13" s="126">
        <v>71357278</v>
      </c>
      <c r="AJ13" s="127">
        <f t="shared" si="15"/>
        <v>0.2189592026561599</v>
      </c>
      <c r="AK13" s="128">
        <f t="shared" si="16"/>
        <v>-0.669004254002134</v>
      </c>
    </row>
    <row r="14" spans="1:37" ht="13.5">
      <c r="A14" s="62" t="s">
        <v>97</v>
      </c>
      <c r="B14" s="63" t="s">
        <v>102</v>
      </c>
      <c r="C14" s="64" t="s">
        <v>103</v>
      </c>
      <c r="D14" s="85">
        <v>484059470</v>
      </c>
      <c r="E14" s="86">
        <v>39068739</v>
      </c>
      <c r="F14" s="87">
        <f t="shared" si="0"/>
        <v>523128209</v>
      </c>
      <c r="G14" s="85">
        <v>484059470</v>
      </c>
      <c r="H14" s="86">
        <v>86163645</v>
      </c>
      <c r="I14" s="87">
        <f t="shared" si="1"/>
        <v>570223115</v>
      </c>
      <c r="J14" s="85">
        <v>89869079</v>
      </c>
      <c r="K14" s="86">
        <v>5529520</v>
      </c>
      <c r="L14" s="88">
        <f t="shared" si="2"/>
        <v>95398599</v>
      </c>
      <c r="M14" s="105">
        <f t="shared" si="3"/>
        <v>0.1823617946016748</v>
      </c>
      <c r="N14" s="85">
        <v>103737497</v>
      </c>
      <c r="O14" s="86">
        <v>17252327</v>
      </c>
      <c r="P14" s="88">
        <f t="shared" si="4"/>
        <v>120989824</v>
      </c>
      <c r="Q14" s="105">
        <f t="shared" si="5"/>
        <v>0.23128139893522737</v>
      </c>
      <c r="R14" s="85">
        <v>70346322</v>
      </c>
      <c r="S14" s="86">
        <v>9702817</v>
      </c>
      <c r="T14" s="88">
        <f t="shared" si="6"/>
        <v>80049139</v>
      </c>
      <c r="U14" s="105">
        <f t="shared" si="7"/>
        <v>0.14038213620996406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263952898</v>
      </c>
      <c r="AA14" s="88">
        <f t="shared" si="11"/>
        <v>32484664</v>
      </c>
      <c r="AB14" s="88">
        <f t="shared" si="12"/>
        <v>296437562</v>
      </c>
      <c r="AC14" s="105">
        <f t="shared" si="13"/>
        <v>0.519862408594222</v>
      </c>
      <c r="AD14" s="85">
        <v>258878563</v>
      </c>
      <c r="AE14" s="86">
        <v>15046141</v>
      </c>
      <c r="AF14" s="88">
        <f t="shared" si="14"/>
        <v>273924704</v>
      </c>
      <c r="AG14" s="86">
        <v>529260336</v>
      </c>
      <c r="AH14" s="86">
        <v>529260336</v>
      </c>
      <c r="AI14" s="126">
        <v>91755455</v>
      </c>
      <c r="AJ14" s="127">
        <f t="shared" si="15"/>
        <v>0.17336544751012667</v>
      </c>
      <c r="AK14" s="128">
        <f t="shared" si="16"/>
        <v>-0.7077695518838637</v>
      </c>
    </row>
    <row r="15" spans="1:37" ht="13.5">
      <c r="A15" s="62" t="s">
        <v>97</v>
      </c>
      <c r="B15" s="63" t="s">
        <v>104</v>
      </c>
      <c r="C15" s="64" t="s">
        <v>105</v>
      </c>
      <c r="D15" s="85">
        <v>379203484</v>
      </c>
      <c r="E15" s="86">
        <v>68572162</v>
      </c>
      <c r="F15" s="87">
        <f t="shared" si="0"/>
        <v>447775646</v>
      </c>
      <c r="G15" s="85">
        <v>380701001</v>
      </c>
      <c r="H15" s="86">
        <v>146902365</v>
      </c>
      <c r="I15" s="87">
        <f t="shared" si="1"/>
        <v>527603366</v>
      </c>
      <c r="J15" s="85">
        <v>83389501</v>
      </c>
      <c r="K15" s="86">
        <v>7002157</v>
      </c>
      <c r="L15" s="88">
        <f t="shared" si="2"/>
        <v>90391658</v>
      </c>
      <c r="M15" s="105">
        <f t="shared" si="3"/>
        <v>0.2018681873555937</v>
      </c>
      <c r="N15" s="85">
        <v>88504145</v>
      </c>
      <c r="O15" s="86">
        <v>7309115</v>
      </c>
      <c r="P15" s="88">
        <f t="shared" si="4"/>
        <v>95813260</v>
      </c>
      <c r="Q15" s="105">
        <f t="shared" si="5"/>
        <v>0.21397604102836804</v>
      </c>
      <c r="R15" s="85">
        <v>82655349</v>
      </c>
      <c r="S15" s="86">
        <v>7854976</v>
      </c>
      <c r="T15" s="88">
        <f t="shared" si="6"/>
        <v>90510325</v>
      </c>
      <c r="U15" s="105">
        <f t="shared" si="7"/>
        <v>0.17154993851953554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254548995</v>
      </c>
      <c r="AA15" s="88">
        <f t="shared" si="11"/>
        <v>22166248</v>
      </c>
      <c r="AB15" s="88">
        <f t="shared" si="12"/>
        <v>276715243</v>
      </c>
      <c r="AC15" s="105">
        <f t="shared" si="13"/>
        <v>0.5244758863043342</v>
      </c>
      <c r="AD15" s="85">
        <v>222629438</v>
      </c>
      <c r="AE15" s="86">
        <v>25116929</v>
      </c>
      <c r="AF15" s="88">
        <f t="shared" si="14"/>
        <v>247746367</v>
      </c>
      <c r="AG15" s="86">
        <v>397181451</v>
      </c>
      <c r="AH15" s="86">
        <v>397181451</v>
      </c>
      <c r="AI15" s="126">
        <v>84337971</v>
      </c>
      <c r="AJ15" s="127">
        <f t="shared" si="15"/>
        <v>0.2123411624275475</v>
      </c>
      <c r="AK15" s="128">
        <f t="shared" si="16"/>
        <v>-0.6346653793716377</v>
      </c>
    </row>
    <row r="16" spans="1:37" ht="13.5">
      <c r="A16" s="62" t="s">
        <v>97</v>
      </c>
      <c r="B16" s="63" t="s">
        <v>106</v>
      </c>
      <c r="C16" s="64" t="s">
        <v>107</v>
      </c>
      <c r="D16" s="85">
        <v>243790115</v>
      </c>
      <c r="E16" s="86">
        <v>85019529</v>
      </c>
      <c r="F16" s="87">
        <f t="shared" si="0"/>
        <v>328809644</v>
      </c>
      <c r="G16" s="85">
        <v>235478977</v>
      </c>
      <c r="H16" s="86">
        <v>76493488</v>
      </c>
      <c r="I16" s="87">
        <f t="shared" si="1"/>
        <v>311972465</v>
      </c>
      <c r="J16" s="85">
        <v>31403992</v>
      </c>
      <c r="K16" s="86">
        <v>19537526</v>
      </c>
      <c r="L16" s="88">
        <f t="shared" si="2"/>
        <v>50941518</v>
      </c>
      <c r="M16" s="105">
        <f t="shared" si="3"/>
        <v>0.15492707993686464</v>
      </c>
      <c r="N16" s="85">
        <v>39910615</v>
      </c>
      <c r="O16" s="86">
        <v>12612367</v>
      </c>
      <c r="P16" s="88">
        <f t="shared" si="4"/>
        <v>52522982</v>
      </c>
      <c r="Q16" s="105">
        <f t="shared" si="5"/>
        <v>0.15973674421787945</v>
      </c>
      <c r="R16" s="85">
        <v>28935195</v>
      </c>
      <c r="S16" s="86">
        <v>12726205</v>
      </c>
      <c r="T16" s="88">
        <f t="shared" si="6"/>
        <v>41661400</v>
      </c>
      <c r="U16" s="105">
        <f t="shared" si="7"/>
        <v>0.1335419137070318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100249802</v>
      </c>
      <c r="AA16" s="88">
        <f t="shared" si="11"/>
        <v>44876098</v>
      </c>
      <c r="AB16" s="88">
        <f t="shared" si="12"/>
        <v>145125900</v>
      </c>
      <c r="AC16" s="105">
        <f t="shared" si="13"/>
        <v>0.46518816973158195</v>
      </c>
      <c r="AD16" s="85">
        <v>144420159</v>
      </c>
      <c r="AE16" s="86">
        <v>25626860</v>
      </c>
      <c r="AF16" s="88">
        <f t="shared" si="14"/>
        <v>170047019</v>
      </c>
      <c r="AG16" s="86">
        <v>346088796</v>
      </c>
      <c r="AH16" s="86">
        <v>346088796</v>
      </c>
      <c r="AI16" s="126">
        <v>38397737</v>
      </c>
      <c r="AJ16" s="127">
        <f t="shared" si="15"/>
        <v>0.11094764535515331</v>
      </c>
      <c r="AK16" s="128">
        <f t="shared" si="16"/>
        <v>-0.7550007036583217</v>
      </c>
    </row>
    <row r="17" spans="1:37" ht="13.5">
      <c r="A17" s="62" t="s">
        <v>97</v>
      </c>
      <c r="B17" s="63" t="s">
        <v>108</v>
      </c>
      <c r="C17" s="64" t="s">
        <v>109</v>
      </c>
      <c r="D17" s="85">
        <v>897136666</v>
      </c>
      <c r="E17" s="86">
        <v>93110301</v>
      </c>
      <c r="F17" s="87">
        <f t="shared" si="0"/>
        <v>990246967</v>
      </c>
      <c r="G17" s="85">
        <v>1009263643</v>
      </c>
      <c r="H17" s="86">
        <v>191769997</v>
      </c>
      <c r="I17" s="87">
        <f t="shared" si="1"/>
        <v>1201033640</v>
      </c>
      <c r="J17" s="85">
        <v>197585213</v>
      </c>
      <c r="K17" s="86">
        <v>9123586</v>
      </c>
      <c r="L17" s="88">
        <f t="shared" si="2"/>
        <v>206708799</v>
      </c>
      <c r="M17" s="105">
        <f t="shared" si="3"/>
        <v>0.20874469287821612</v>
      </c>
      <c r="N17" s="85">
        <v>217117598</v>
      </c>
      <c r="O17" s="86">
        <v>45129839</v>
      </c>
      <c r="P17" s="88">
        <f t="shared" si="4"/>
        <v>262247437</v>
      </c>
      <c r="Q17" s="105">
        <f t="shared" si="5"/>
        <v>0.2648303360064722</v>
      </c>
      <c r="R17" s="85">
        <v>210870901</v>
      </c>
      <c r="S17" s="86">
        <v>24452987</v>
      </c>
      <c r="T17" s="88">
        <f t="shared" si="6"/>
        <v>235323888</v>
      </c>
      <c r="U17" s="105">
        <f t="shared" si="7"/>
        <v>0.19593446857991423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625573712</v>
      </c>
      <c r="AA17" s="88">
        <f t="shared" si="11"/>
        <v>78706412</v>
      </c>
      <c r="AB17" s="88">
        <f t="shared" si="12"/>
        <v>704280124</v>
      </c>
      <c r="AC17" s="105">
        <f t="shared" si="13"/>
        <v>0.5863950022249169</v>
      </c>
      <c r="AD17" s="85">
        <v>562484923</v>
      </c>
      <c r="AE17" s="86">
        <v>46662038</v>
      </c>
      <c r="AF17" s="88">
        <f t="shared" si="14"/>
        <v>609146961</v>
      </c>
      <c r="AG17" s="86">
        <v>864559509</v>
      </c>
      <c r="AH17" s="86">
        <v>864559509</v>
      </c>
      <c r="AI17" s="126">
        <v>204857143</v>
      </c>
      <c r="AJ17" s="127">
        <f t="shared" si="15"/>
        <v>0.23694973089469543</v>
      </c>
      <c r="AK17" s="128">
        <f t="shared" si="16"/>
        <v>-0.6136828990927199</v>
      </c>
    </row>
    <row r="18" spans="1:37" ht="13.5">
      <c r="A18" s="62" t="s">
        <v>97</v>
      </c>
      <c r="B18" s="63" t="s">
        <v>110</v>
      </c>
      <c r="C18" s="64" t="s">
        <v>111</v>
      </c>
      <c r="D18" s="85">
        <v>176571014</v>
      </c>
      <c r="E18" s="86">
        <v>29398201</v>
      </c>
      <c r="F18" s="87">
        <f t="shared" si="0"/>
        <v>205969215</v>
      </c>
      <c r="G18" s="85">
        <v>183165721</v>
      </c>
      <c r="H18" s="86">
        <v>47220145</v>
      </c>
      <c r="I18" s="87">
        <f t="shared" si="1"/>
        <v>230385866</v>
      </c>
      <c r="J18" s="85">
        <v>21922171</v>
      </c>
      <c r="K18" s="86">
        <v>1038124</v>
      </c>
      <c r="L18" s="88">
        <f t="shared" si="2"/>
        <v>22960295</v>
      </c>
      <c r="M18" s="105">
        <f t="shared" si="3"/>
        <v>0.11147440164783849</v>
      </c>
      <c r="N18" s="85">
        <v>23733246</v>
      </c>
      <c r="O18" s="86">
        <v>6526863</v>
      </c>
      <c r="P18" s="88">
        <f t="shared" si="4"/>
        <v>30260109</v>
      </c>
      <c r="Q18" s="105">
        <f t="shared" si="5"/>
        <v>0.14691568834692117</v>
      </c>
      <c r="R18" s="85">
        <v>36935509</v>
      </c>
      <c r="S18" s="86">
        <v>9970766</v>
      </c>
      <c r="T18" s="88">
        <f t="shared" si="6"/>
        <v>46906275</v>
      </c>
      <c r="U18" s="105">
        <f t="shared" si="7"/>
        <v>0.2035987528853007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82590926</v>
      </c>
      <c r="AA18" s="88">
        <f t="shared" si="11"/>
        <v>17535753</v>
      </c>
      <c r="AB18" s="88">
        <f t="shared" si="12"/>
        <v>100126679</v>
      </c>
      <c r="AC18" s="105">
        <f t="shared" si="13"/>
        <v>0.4346042608360358</v>
      </c>
      <c r="AD18" s="85">
        <v>54901701</v>
      </c>
      <c r="AE18" s="86">
        <v>5972402</v>
      </c>
      <c r="AF18" s="88">
        <f t="shared" si="14"/>
        <v>60874103</v>
      </c>
      <c r="AG18" s="86">
        <v>171953194</v>
      </c>
      <c r="AH18" s="86">
        <v>171953194</v>
      </c>
      <c r="AI18" s="126">
        <v>41727547</v>
      </c>
      <c r="AJ18" s="127">
        <f t="shared" si="15"/>
        <v>0.24266805419153772</v>
      </c>
      <c r="AK18" s="128">
        <f t="shared" si="16"/>
        <v>-0.22945435434177974</v>
      </c>
    </row>
    <row r="19" spans="1:37" ht="13.5">
      <c r="A19" s="62" t="s">
        <v>112</v>
      </c>
      <c r="B19" s="63" t="s">
        <v>113</v>
      </c>
      <c r="C19" s="64" t="s">
        <v>114</v>
      </c>
      <c r="D19" s="85">
        <v>148974793</v>
      </c>
      <c r="E19" s="86">
        <v>1418000</v>
      </c>
      <c r="F19" s="87">
        <f t="shared" si="0"/>
        <v>150392793</v>
      </c>
      <c r="G19" s="85">
        <v>162731793</v>
      </c>
      <c r="H19" s="86">
        <v>7240000</v>
      </c>
      <c r="I19" s="87">
        <f t="shared" si="1"/>
        <v>169971793</v>
      </c>
      <c r="J19" s="85">
        <v>41502639</v>
      </c>
      <c r="K19" s="86">
        <v>2030415</v>
      </c>
      <c r="L19" s="88">
        <f t="shared" si="2"/>
        <v>43533054</v>
      </c>
      <c r="M19" s="105">
        <f t="shared" si="3"/>
        <v>0.28946236805376707</v>
      </c>
      <c r="N19" s="85">
        <v>-797835</v>
      </c>
      <c r="O19" s="86">
        <v>-707497</v>
      </c>
      <c r="P19" s="88">
        <f t="shared" si="4"/>
        <v>-1505332</v>
      </c>
      <c r="Q19" s="105">
        <f t="shared" si="5"/>
        <v>-0.010009336019180122</v>
      </c>
      <c r="R19" s="85">
        <v>26706024</v>
      </c>
      <c r="S19" s="86">
        <v>1340669</v>
      </c>
      <c r="T19" s="88">
        <f t="shared" si="6"/>
        <v>28046693</v>
      </c>
      <c r="U19" s="105">
        <f t="shared" si="7"/>
        <v>0.16500792575624593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67410828</v>
      </c>
      <c r="AA19" s="88">
        <f t="shared" si="11"/>
        <v>2663587</v>
      </c>
      <c r="AB19" s="88">
        <f t="shared" si="12"/>
        <v>70074415</v>
      </c>
      <c r="AC19" s="105">
        <f t="shared" si="13"/>
        <v>0.41227084661041374</v>
      </c>
      <c r="AD19" s="85">
        <v>475929234</v>
      </c>
      <c r="AE19" s="86">
        <v>1658428</v>
      </c>
      <c r="AF19" s="88">
        <f t="shared" si="14"/>
        <v>477587662</v>
      </c>
      <c r="AG19" s="86">
        <v>134294020</v>
      </c>
      <c r="AH19" s="86">
        <v>134294020</v>
      </c>
      <c r="AI19" s="126">
        <v>54025297</v>
      </c>
      <c r="AJ19" s="127">
        <f t="shared" si="15"/>
        <v>0.4022911593531864</v>
      </c>
      <c r="AK19" s="128">
        <f t="shared" si="16"/>
        <v>-0.9412742513436203</v>
      </c>
    </row>
    <row r="20" spans="1:37" ht="13.5">
      <c r="A20" s="65"/>
      <c r="B20" s="66" t="s">
        <v>115</v>
      </c>
      <c r="C20" s="67"/>
      <c r="D20" s="89">
        <f>SUM(D12:D19)</f>
        <v>3005226438</v>
      </c>
      <c r="E20" s="90">
        <f>SUM(E12:E19)</f>
        <v>376708370</v>
      </c>
      <c r="F20" s="91">
        <f t="shared" si="0"/>
        <v>3381934808</v>
      </c>
      <c r="G20" s="89">
        <f>SUM(G12:G19)</f>
        <v>3140783724</v>
      </c>
      <c r="H20" s="90">
        <f>SUM(H12:H19)</f>
        <v>688217465</v>
      </c>
      <c r="I20" s="91">
        <f t="shared" si="1"/>
        <v>3829001189</v>
      </c>
      <c r="J20" s="89">
        <f>SUM(J12:J19)</f>
        <v>617591359</v>
      </c>
      <c r="K20" s="90">
        <f>SUM(K12:K19)</f>
        <v>53716017</v>
      </c>
      <c r="L20" s="90">
        <f t="shared" si="2"/>
        <v>671307376</v>
      </c>
      <c r="M20" s="106">
        <f t="shared" si="3"/>
        <v>0.1984980237975066</v>
      </c>
      <c r="N20" s="89">
        <f>SUM(N12:N19)</f>
        <v>634627024</v>
      </c>
      <c r="O20" s="90">
        <f>SUM(O12:O19)</f>
        <v>116615485</v>
      </c>
      <c r="P20" s="90">
        <f t="shared" si="4"/>
        <v>751242509</v>
      </c>
      <c r="Q20" s="106">
        <f t="shared" si="5"/>
        <v>0.22213394155999946</v>
      </c>
      <c r="R20" s="89">
        <f>SUM(R12:R19)</f>
        <v>623239496</v>
      </c>
      <c r="S20" s="90">
        <f>SUM(S12:S19)</f>
        <v>80056606</v>
      </c>
      <c r="T20" s="90">
        <f t="shared" si="6"/>
        <v>703296102</v>
      </c>
      <c r="U20" s="106">
        <f t="shared" si="7"/>
        <v>0.1836761252570089</v>
      </c>
      <c r="V20" s="89">
        <f>SUM(V12:V19)</f>
        <v>0</v>
      </c>
      <c r="W20" s="90">
        <f>SUM(W12:W19)</f>
        <v>0</v>
      </c>
      <c r="X20" s="90">
        <f t="shared" si="8"/>
        <v>0</v>
      </c>
      <c r="Y20" s="106">
        <f t="shared" si="9"/>
        <v>0</v>
      </c>
      <c r="Z20" s="89">
        <f t="shared" si="10"/>
        <v>1875457879</v>
      </c>
      <c r="AA20" s="90">
        <f t="shared" si="11"/>
        <v>250388108</v>
      </c>
      <c r="AB20" s="90">
        <f t="shared" si="12"/>
        <v>2125845987</v>
      </c>
      <c r="AC20" s="106">
        <f t="shared" si="13"/>
        <v>0.5551959589636993</v>
      </c>
      <c r="AD20" s="89">
        <f>SUM(AD12:AD19)</f>
        <v>2126408094</v>
      </c>
      <c r="AE20" s="90">
        <f>SUM(AE12:AE19)</f>
        <v>169776682</v>
      </c>
      <c r="AF20" s="90">
        <f t="shared" si="14"/>
        <v>2296184776</v>
      </c>
      <c r="AG20" s="90">
        <f>SUM(AG12:AG19)</f>
        <v>3171947853</v>
      </c>
      <c r="AH20" s="90">
        <f>SUM(AH12:AH19)</f>
        <v>3171947853</v>
      </c>
      <c r="AI20" s="91">
        <f>SUM(AI12:AI19)</f>
        <v>672764347</v>
      </c>
      <c r="AJ20" s="129">
        <f t="shared" si="15"/>
        <v>0.21209817379680612</v>
      </c>
      <c r="AK20" s="130">
        <f t="shared" si="16"/>
        <v>-0.693711016051088</v>
      </c>
    </row>
    <row r="21" spans="1:37" ht="13.5">
      <c r="A21" s="62" t="s">
        <v>97</v>
      </c>
      <c r="B21" s="63" t="s">
        <v>116</v>
      </c>
      <c r="C21" s="64" t="s">
        <v>117</v>
      </c>
      <c r="D21" s="85">
        <v>346240498</v>
      </c>
      <c r="E21" s="86">
        <v>74300662</v>
      </c>
      <c r="F21" s="87">
        <f t="shared" si="0"/>
        <v>420541160</v>
      </c>
      <c r="G21" s="85">
        <v>346560171</v>
      </c>
      <c r="H21" s="86">
        <v>74522727</v>
      </c>
      <c r="I21" s="87">
        <f t="shared" si="1"/>
        <v>421082898</v>
      </c>
      <c r="J21" s="85">
        <v>16043830</v>
      </c>
      <c r="K21" s="86">
        <v>19172348</v>
      </c>
      <c r="L21" s="88">
        <f t="shared" si="2"/>
        <v>35216178</v>
      </c>
      <c r="M21" s="105">
        <f t="shared" si="3"/>
        <v>0.08374014567325586</v>
      </c>
      <c r="N21" s="85">
        <v>52442099</v>
      </c>
      <c r="O21" s="86">
        <v>15196080</v>
      </c>
      <c r="P21" s="88">
        <f t="shared" si="4"/>
        <v>67638179</v>
      </c>
      <c r="Q21" s="105">
        <f t="shared" si="5"/>
        <v>0.1608360499124509</v>
      </c>
      <c r="R21" s="85">
        <v>199782994</v>
      </c>
      <c r="S21" s="86">
        <v>968471956</v>
      </c>
      <c r="T21" s="88">
        <f t="shared" si="6"/>
        <v>1168254950</v>
      </c>
      <c r="U21" s="105">
        <f t="shared" si="7"/>
        <v>2.7744060743117616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268268923</v>
      </c>
      <c r="AA21" s="88">
        <f t="shared" si="11"/>
        <v>1002840384</v>
      </c>
      <c r="AB21" s="88">
        <f t="shared" si="12"/>
        <v>1271109307</v>
      </c>
      <c r="AC21" s="105">
        <f t="shared" si="13"/>
        <v>3.01866761399557</v>
      </c>
      <c r="AD21" s="85">
        <v>183000468</v>
      </c>
      <c r="AE21" s="86">
        <v>43658249</v>
      </c>
      <c r="AF21" s="88">
        <f t="shared" si="14"/>
        <v>226658717</v>
      </c>
      <c r="AG21" s="86">
        <v>416174345</v>
      </c>
      <c r="AH21" s="86">
        <v>416174345</v>
      </c>
      <c r="AI21" s="126">
        <v>97789520</v>
      </c>
      <c r="AJ21" s="127">
        <f t="shared" si="15"/>
        <v>0.23497248490893882</v>
      </c>
      <c r="AK21" s="128">
        <f t="shared" si="16"/>
        <v>4.154246725926716</v>
      </c>
    </row>
    <row r="22" spans="1:37" ht="13.5">
      <c r="A22" s="62" t="s">
        <v>97</v>
      </c>
      <c r="B22" s="63" t="s">
        <v>118</v>
      </c>
      <c r="C22" s="64" t="s">
        <v>119</v>
      </c>
      <c r="D22" s="85">
        <v>443512849</v>
      </c>
      <c r="E22" s="86">
        <v>79406554</v>
      </c>
      <c r="F22" s="87">
        <f t="shared" si="0"/>
        <v>522919403</v>
      </c>
      <c r="G22" s="85">
        <v>458631128</v>
      </c>
      <c r="H22" s="86">
        <v>84552278</v>
      </c>
      <c r="I22" s="87">
        <f t="shared" si="1"/>
        <v>543183406</v>
      </c>
      <c r="J22" s="85">
        <v>25993357</v>
      </c>
      <c r="K22" s="86">
        <v>724434</v>
      </c>
      <c r="L22" s="88">
        <f t="shared" si="2"/>
        <v>26717791</v>
      </c>
      <c r="M22" s="105">
        <f t="shared" si="3"/>
        <v>0.05109351622204005</v>
      </c>
      <c r="N22" s="85">
        <v>99298850</v>
      </c>
      <c r="O22" s="86">
        <v>13424338</v>
      </c>
      <c r="P22" s="88">
        <f t="shared" si="4"/>
        <v>112723188</v>
      </c>
      <c r="Q22" s="105">
        <f t="shared" si="5"/>
        <v>0.21556512792087004</v>
      </c>
      <c r="R22" s="85">
        <v>73585133</v>
      </c>
      <c r="S22" s="86">
        <v>15203127</v>
      </c>
      <c r="T22" s="88">
        <f t="shared" si="6"/>
        <v>88788260</v>
      </c>
      <c r="U22" s="105">
        <f t="shared" si="7"/>
        <v>0.16345908033869502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198877340</v>
      </c>
      <c r="AA22" s="88">
        <f t="shared" si="11"/>
        <v>29351899</v>
      </c>
      <c r="AB22" s="88">
        <f t="shared" si="12"/>
        <v>228229239</v>
      </c>
      <c r="AC22" s="105">
        <f t="shared" si="13"/>
        <v>0.4201697557012631</v>
      </c>
      <c r="AD22" s="85">
        <v>61279974</v>
      </c>
      <c r="AE22" s="86">
        <v>42857114</v>
      </c>
      <c r="AF22" s="88">
        <f t="shared" si="14"/>
        <v>104137088</v>
      </c>
      <c r="AG22" s="86">
        <v>496150650</v>
      </c>
      <c r="AH22" s="86">
        <v>496150650</v>
      </c>
      <c r="AI22" s="126">
        <v>29059615</v>
      </c>
      <c r="AJ22" s="127">
        <f t="shared" si="15"/>
        <v>0.05857014396736153</v>
      </c>
      <c r="AK22" s="128">
        <f t="shared" si="16"/>
        <v>-0.14739060112762137</v>
      </c>
    </row>
    <row r="23" spans="1:37" ht="13.5">
      <c r="A23" s="62" t="s">
        <v>97</v>
      </c>
      <c r="B23" s="63" t="s">
        <v>120</v>
      </c>
      <c r="C23" s="64" t="s">
        <v>121</v>
      </c>
      <c r="D23" s="85">
        <v>138201614</v>
      </c>
      <c r="E23" s="86">
        <v>16691125</v>
      </c>
      <c r="F23" s="87">
        <f t="shared" si="0"/>
        <v>154892739</v>
      </c>
      <c r="G23" s="85">
        <v>131150704</v>
      </c>
      <c r="H23" s="86">
        <v>17410350</v>
      </c>
      <c r="I23" s="87">
        <f t="shared" si="1"/>
        <v>148561054</v>
      </c>
      <c r="J23" s="85">
        <v>0</v>
      </c>
      <c r="K23" s="86">
        <v>0</v>
      </c>
      <c r="L23" s="88">
        <f t="shared" si="2"/>
        <v>0</v>
      </c>
      <c r="M23" s="105">
        <f t="shared" si="3"/>
        <v>0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67524968</v>
      </c>
      <c r="S23" s="86">
        <v>8487236</v>
      </c>
      <c r="T23" s="88">
        <f t="shared" si="6"/>
        <v>76012204</v>
      </c>
      <c r="U23" s="105">
        <f t="shared" si="7"/>
        <v>0.5116563322174599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67524968</v>
      </c>
      <c r="AA23" s="88">
        <f t="shared" si="11"/>
        <v>8487236</v>
      </c>
      <c r="AB23" s="88">
        <f t="shared" si="12"/>
        <v>76012204</v>
      </c>
      <c r="AC23" s="105">
        <f t="shared" si="13"/>
        <v>0.5116563322174599</v>
      </c>
      <c r="AD23" s="85">
        <v>39380780</v>
      </c>
      <c r="AE23" s="86">
        <v>2333331</v>
      </c>
      <c r="AF23" s="88">
        <f t="shared" si="14"/>
        <v>41714111</v>
      </c>
      <c r="AG23" s="86">
        <v>155013981</v>
      </c>
      <c r="AH23" s="86">
        <v>155013981</v>
      </c>
      <c r="AI23" s="126">
        <v>6609717</v>
      </c>
      <c r="AJ23" s="127">
        <f t="shared" si="15"/>
        <v>0.04263948940192691</v>
      </c>
      <c r="AK23" s="128">
        <f t="shared" si="16"/>
        <v>0.822218001961015</v>
      </c>
    </row>
    <row r="24" spans="1:37" ht="13.5">
      <c r="A24" s="62" t="s">
        <v>97</v>
      </c>
      <c r="B24" s="63" t="s">
        <v>122</v>
      </c>
      <c r="C24" s="64" t="s">
        <v>123</v>
      </c>
      <c r="D24" s="85">
        <v>225725083</v>
      </c>
      <c r="E24" s="86">
        <v>43732050</v>
      </c>
      <c r="F24" s="87">
        <f t="shared" si="0"/>
        <v>269457133</v>
      </c>
      <c r="G24" s="85">
        <v>226116015</v>
      </c>
      <c r="H24" s="86">
        <v>31202050</v>
      </c>
      <c r="I24" s="87">
        <f t="shared" si="1"/>
        <v>257318065</v>
      </c>
      <c r="J24" s="85">
        <v>6174767</v>
      </c>
      <c r="K24" s="86">
        <v>0</v>
      </c>
      <c r="L24" s="88">
        <f t="shared" si="2"/>
        <v>6174767</v>
      </c>
      <c r="M24" s="105">
        <f t="shared" si="3"/>
        <v>0.02291558190073966</v>
      </c>
      <c r="N24" s="85">
        <v>2896514</v>
      </c>
      <c r="O24" s="86">
        <v>1067913</v>
      </c>
      <c r="P24" s="88">
        <f t="shared" si="4"/>
        <v>3964427</v>
      </c>
      <c r="Q24" s="105">
        <f t="shared" si="5"/>
        <v>0.014712644478407628</v>
      </c>
      <c r="R24" s="85">
        <v>9118346</v>
      </c>
      <c r="S24" s="86">
        <v>2331512</v>
      </c>
      <c r="T24" s="88">
        <f t="shared" si="6"/>
        <v>11449858</v>
      </c>
      <c r="U24" s="105">
        <f t="shared" si="7"/>
        <v>0.04449690696997896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18189627</v>
      </c>
      <c r="AA24" s="88">
        <f t="shared" si="11"/>
        <v>3399425</v>
      </c>
      <c r="AB24" s="88">
        <f t="shared" si="12"/>
        <v>21589052</v>
      </c>
      <c r="AC24" s="105">
        <f t="shared" si="13"/>
        <v>0.08390025783848483</v>
      </c>
      <c r="AD24" s="85">
        <v>14167759</v>
      </c>
      <c r="AE24" s="86">
        <v>9501779</v>
      </c>
      <c r="AF24" s="88">
        <f t="shared" si="14"/>
        <v>23669538</v>
      </c>
      <c r="AG24" s="86">
        <v>269890806</v>
      </c>
      <c r="AH24" s="86">
        <v>269890806</v>
      </c>
      <c r="AI24" s="126">
        <v>2524102</v>
      </c>
      <c r="AJ24" s="127">
        <f t="shared" si="15"/>
        <v>0.009352308207193986</v>
      </c>
      <c r="AK24" s="128">
        <f t="shared" si="16"/>
        <v>-0.5162618721159661</v>
      </c>
    </row>
    <row r="25" spans="1:37" ht="13.5">
      <c r="A25" s="62" t="s">
        <v>97</v>
      </c>
      <c r="B25" s="63" t="s">
        <v>124</v>
      </c>
      <c r="C25" s="64" t="s">
        <v>125</v>
      </c>
      <c r="D25" s="85">
        <v>132086937</v>
      </c>
      <c r="E25" s="86">
        <v>30448800</v>
      </c>
      <c r="F25" s="87">
        <f t="shared" si="0"/>
        <v>162535737</v>
      </c>
      <c r="G25" s="85">
        <v>143809666</v>
      </c>
      <c r="H25" s="86">
        <v>30450641</v>
      </c>
      <c r="I25" s="87">
        <f t="shared" si="1"/>
        <v>174260307</v>
      </c>
      <c r="J25" s="85">
        <v>28813895</v>
      </c>
      <c r="K25" s="86">
        <v>4152366</v>
      </c>
      <c r="L25" s="88">
        <f t="shared" si="2"/>
        <v>32966261</v>
      </c>
      <c r="M25" s="105">
        <f t="shared" si="3"/>
        <v>0.20282469325499783</v>
      </c>
      <c r="N25" s="85">
        <v>43511956</v>
      </c>
      <c r="O25" s="86">
        <v>4523519</v>
      </c>
      <c r="P25" s="88">
        <f t="shared" si="4"/>
        <v>48035475</v>
      </c>
      <c r="Q25" s="105">
        <f t="shared" si="5"/>
        <v>0.2955379283757147</v>
      </c>
      <c r="R25" s="85">
        <v>31416102</v>
      </c>
      <c r="S25" s="86">
        <v>4817669</v>
      </c>
      <c r="T25" s="88">
        <f t="shared" si="6"/>
        <v>36233771</v>
      </c>
      <c r="U25" s="105">
        <f t="shared" si="7"/>
        <v>0.20792899785262056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103741953</v>
      </c>
      <c r="AA25" s="88">
        <f t="shared" si="11"/>
        <v>13493554</v>
      </c>
      <c r="AB25" s="88">
        <f t="shared" si="12"/>
        <v>117235507</v>
      </c>
      <c r="AC25" s="105">
        <f t="shared" si="13"/>
        <v>0.6727608198234151</v>
      </c>
      <c r="AD25" s="85">
        <v>91489555</v>
      </c>
      <c r="AE25" s="86">
        <v>22986218</v>
      </c>
      <c r="AF25" s="88">
        <f t="shared" si="14"/>
        <v>114475773</v>
      </c>
      <c r="AG25" s="86">
        <v>170561262</v>
      </c>
      <c r="AH25" s="86">
        <v>170561262</v>
      </c>
      <c r="AI25" s="126">
        <v>32486815</v>
      </c>
      <c r="AJ25" s="127">
        <f t="shared" si="15"/>
        <v>0.19047006699563468</v>
      </c>
      <c r="AK25" s="128">
        <f t="shared" si="16"/>
        <v>-0.6834808793996963</v>
      </c>
    </row>
    <row r="26" spans="1:37" ht="13.5">
      <c r="A26" s="62" t="s">
        <v>97</v>
      </c>
      <c r="B26" s="63" t="s">
        <v>126</v>
      </c>
      <c r="C26" s="64" t="s">
        <v>127</v>
      </c>
      <c r="D26" s="85">
        <v>396113941</v>
      </c>
      <c r="E26" s="86">
        <v>71271350</v>
      </c>
      <c r="F26" s="87">
        <f t="shared" si="0"/>
        <v>467385291</v>
      </c>
      <c r="G26" s="85">
        <v>396113941</v>
      </c>
      <c r="H26" s="86">
        <v>71271350</v>
      </c>
      <c r="I26" s="87">
        <f t="shared" si="1"/>
        <v>467385291</v>
      </c>
      <c r="J26" s="85">
        <v>58066607</v>
      </c>
      <c r="K26" s="86">
        <v>14379811</v>
      </c>
      <c r="L26" s="88">
        <f t="shared" si="2"/>
        <v>72446418</v>
      </c>
      <c r="M26" s="105">
        <f t="shared" si="3"/>
        <v>0.15500363275231954</v>
      </c>
      <c r="N26" s="85">
        <v>61672283</v>
      </c>
      <c r="O26" s="86">
        <v>9891788</v>
      </c>
      <c r="P26" s="88">
        <f t="shared" si="4"/>
        <v>71564071</v>
      </c>
      <c r="Q26" s="105">
        <f t="shared" si="5"/>
        <v>0.15311579627780797</v>
      </c>
      <c r="R26" s="85">
        <v>70838277</v>
      </c>
      <c r="S26" s="86">
        <v>9891788</v>
      </c>
      <c r="T26" s="88">
        <f t="shared" si="6"/>
        <v>80730065</v>
      </c>
      <c r="U26" s="105">
        <f t="shared" si="7"/>
        <v>0.17272701249813185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190577167</v>
      </c>
      <c r="AA26" s="88">
        <f t="shared" si="11"/>
        <v>34163387</v>
      </c>
      <c r="AB26" s="88">
        <f t="shared" si="12"/>
        <v>224740554</v>
      </c>
      <c r="AC26" s="105">
        <f t="shared" si="13"/>
        <v>0.4808464415282594</v>
      </c>
      <c r="AD26" s="85">
        <v>256090487</v>
      </c>
      <c r="AE26" s="86">
        <v>26101394</v>
      </c>
      <c r="AF26" s="88">
        <f t="shared" si="14"/>
        <v>282191881</v>
      </c>
      <c r="AG26" s="86">
        <v>399585676</v>
      </c>
      <c r="AH26" s="86">
        <v>399585676</v>
      </c>
      <c r="AI26" s="126">
        <v>86639901</v>
      </c>
      <c r="AJ26" s="127">
        <f t="shared" si="15"/>
        <v>0.2168243413209837</v>
      </c>
      <c r="AK26" s="128">
        <f t="shared" si="16"/>
        <v>-0.7139178323844122</v>
      </c>
    </row>
    <row r="27" spans="1:37" ht="13.5">
      <c r="A27" s="62" t="s">
        <v>112</v>
      </c>
      <c r="B27" s="63" t="s">
        <v>128</v>
      </c>
      <c r="C27" s="64" t="s">
        <v>129</v>
      </c>
      <c r="D27" s="85">
        <v>1551692640</v>
      </c>
      <c r="E27" s="86">
        <v>423177996</v>
      </c>
      <c r="F27" s="87">
        <f t="shared" si="0"/>
        <v>1974870636</v>
      </c>
      <c r="G27" s="85">
        <v>1635106548</v>
      </c>
      <c r="H27" s="86">
        <v>396054324</v>
      </c>
      <c r="I27" s="87">
        <f t="shared" si="1"/>
        <v>2031160872</v>
      </c>
      <c r="J27" s="85">
        <v>0</v>
      </c>
      <c r="K27" s="86">
        <v>0</v>
      </c>
      <c r="L27" s="88">
        <f t="shared" si="2"/>
        <v>0</v>
      </c>
      <c r="M27" s="105">
        <f t="shared" si="3"/>
        <v>0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0</v>
      </c>
      <c r="AA27" s="88">
        <f t="shared" si="11"/>
        <v>0</v>
      </c>
      <c r="AB27" s="88">
        <f t="shared" si="12"/>
        <v>0</v>
      </c>
      <c r="AC27" s="105">
        <f t="shared" si="13"/>
        <v>0</v>
      </c>
      <c r="AD27" s="85">
        <v>498976191</v>
      </c>
      <c r="AE27" s="86">
        <v>153713374</v>
      </c>
      <c r="AF27" s="88">
        <f t="shared" si="14"/>
        <v>652689565</v>
      </c>
      <c r="AG27" s="86">
        <v>2049273348</v>
      </c>
      <c r="AH27" s="86">
        <v>2049273348</v>
      </c>
      <c r="AI27" s="126">
        <v>0</v>
      </c>
      <c r="AJ27" s="127">
        <f t="shared" si="15"/>
        <v>0</v>
      </c>
      <c r="AK27" s="128">
        <f t="shared" si="16"/>
        <v>-1</v>
      </c>
    </row>
    <row r="28" spans="1:37" ht="13.5">
      <c r="A28" s="65"/>
      <c r="B28" s="66" t="s">
        <v>130</v>
      </c>
      <c r="C28" s="67"/>
      <c r="D28" s="89">
        <f>SUM(D21:D27)</f>
        <v>3233573562</v>
      </c>
      <c r="E28" s="90">
        <f>SUM(E21:E27)</f>
        <v>739028537</v>
      </c>
      <c r="F28" s="91">
        <f t="shared" si="0"/>
        <v>3972602099</v>
      </c>
      <c r="G28" s="89">
        <f>SUM(G21:G27)</f>
        <v>3337488173</v>
      </c>
      <c r="H28" s="90">
        <f>SUM(H21:H27)</f>
        <v>705463720</v>
      </c>
      <c r="I28" s="91">
        <f t="shared" si="1"/>
        <v>4042951893</v>
      </c>
      <c r="J28" s="89">
        <f>SUM(J21:J27)</f>
        <v>135092456</v>
      </c>
      <c r="K28" s="90">
        <f>SUM(K21:K27)</f>
        <v>38428959</v>
      </c>
      <c r="L28" s="90">
        <f t="shared" si="2"/>
        <v>173521415</v>
      </c>
      <c r="M28" s="106">
        <f t="shared" si="3"/>
        <v>0.0436795356483549</v>
      </c>
      <c r="N28" s="89">
        <f>SUM(N21:N27)</f>
        <v>259821702</v>
      </c>
      <c r="O28" s="90">
        <f>SUM(O21:O27)</f>
        <v>44103638</v>
      </c>
      <c r="P28" s="90">
        <f t="shared" si="4"/>
        <v>303925340</v>
      </c>
      <c r="Q28" s="106">
        <f t="shared" si="5"/>
        <v>0.07650535654615531</v>
      </c>
      <c r="R28" s="89">
        <f>SUM(R21:R27)</f>
        <v>452265820</v>
      </c>
      <c r="S28" s="90">
        <f>SUM(S21:S27)</f>
        <v>1009203288</v>
      </c>
      <c r="T28" s="90">
        <f t="shared" si="6"/>
        <v>1461469108</v>
      </c>
      <c r="U28" s="106">
        <f t="shared" si="7"/>
        <v>0.36148565372009483</v>
      </c>
      <c r="V28" s="89">
        <f>SUM(V21:V27)</f>
        <v>0</v>
      </c>
      <c r="W28" s="90">
        <f>SUM(W21:W27)</f>
        <v>0</v>
      </c>
      <c r="X28" s="90">
        <f t="shared" si="8"/>
        <v>0</v>
      </c>
      <c r="Y28" s="106">
        <f t="shared" si="9"/>
        <v>0</v>
      </c>
      <c r="Z28" s="89">
        <f t="shared" si="10"/>
        <v>847179978</v>
      </c>
      <c r="AA28" s="90">
        <f t="shared" si="11"/>
        <v>1091735885</v>
      </c>
      <c r="AB28" s="90">
        <f t="shared" si="12"/>
        <v>1938915863</v>
      </c>
      <c r="AC28" s="106">
        <f t="shared" si="13"/>
        <v>0.4795792565222096</v>
      </c>
      <c r="AD28" s="89">
        <f>SUM(AD21:AD27)</f>
        <v>1144385214</v>
      </c>
      <c r="AE28" s="90">
        <f>SUM(AE21:AE27)</f>
        <v>301151459</v>
      </c>
      <c r="AF28" s="90">
        <f t="shared" si="14"/>
        <v>1445536673</v>
      </c>
      <c r="AG28" s="90">
        <f>SUM(AG21:AG27)</f>
        <v>3956650068</v>
      </c>
      <c r="AH28" s="90">
        <f>SUM(AH21:AH27)</f>
        <v>3956650068</v>
      </c>
      <c r="AI28" s="91">
        <f>SUM(AI21:AI27)</f>
        <v>255109670</v>
      </c>
      <c r="AJ28" s="129">
        <f t="shared" si="15"/>
        <v>0.06447617697183727</v>
      </c>
      <c r="AK28" s="130">
        <f t="shared" si="16"/>
        <v>0.011021813073019082</v>
      </c>
    </row>
    <row r="29" spans="1:37" ht="13.5">
      <c r="A29" s="62" t="s">
        <v>97</v>
      </c>
      <c r="B29" s="63" t="s">
        <v>131</v>
      </c>
      <c r="C29" s="64" t="s">
        <v>132</v>
      </c>
      <c r="D29" s="85">
        <v>279032258</v>
      </c>
      <c r="E29" s="86">
        <v>26877000</v>
      </c>
      <c r="F29" s="87">
        <f t="shared" si="0"/>
        <v>305909258</v>
      </c>
      <c r="G29" s="85">
        <v>279195066</v>
      </c>
      <c r="H29" s="86">
        <v>43957000</v>
      </c>
      <c r="I29" s="87">
        <f t="shared" si="1"/>
        <v>323152066</v>
      </c>
      <c r="J29" s="85">
        <v>3244921</v>
      </c>
      <c r="K29" s="86">
        <v>177818</v>
      </c>
      <c r="L29" s="88">
        <f t="shared" si="2"/>
        <v>3422739</v>
      </c>
      <c r="M29" s="105">
        <f t="shared" si="3"/>
        <v>0.011188739505229358</v>
      </c>
      <c r="N29" s="85">
        <v>36035055</v>
      </c>
      <c r="O29" s="86">
        <v>239721</v>
      </c>
      <c r="P29" s="88">
        <f t="shared" si="4"/>
        <v>36274776</v>
      </c>
      <c r="Q29" s="105">
        <f t="shared" si="5"/>
        <v>0.11858018367002152</v>
      </c>
      <c r="R29" s="85">
        <v>37797627</v>
      </c>
      <c r="S29" s="86">
        <v>5293153</v>
      </c>
      <c r="T29" s="88">
        <f t="shared" si="6"/>
        <v>43090780</v>
      </c>
      <c r="U29" s="105">
        <f t="shared" si="7"/>
        <v>0.13334520968218103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77077603</v>
      </c>
      <c r="AA29" s="88">
        <f t="shared" si="11"/>
        <v>5710692</v>
      </c>
      <c r="AB29" s="88">
        <f t="shared" si="12"/>
        <v>82788295</v>
      </c>
      <c r="AC29" s="105">
        <f t="shared" si="13"/>
        <v>0.2561898985352611</v>
      </c>
      <c r="AD29" s="85">
        <v>65091856</v>
      </c>
      <c r="AE29" s="86">
        <v>10306973</v>
      </c>
      <c r="AF29" s="88">
        <f t="shared" si="14"/>
        <v>75398829</v>
      </c>
      <c r="AG29" s="86">
        <v>1732779331</v>
      </c>
      <c r="AH29" s="86">
        <v>1732779331</v>
      </c>
      <c r="AI29" s="126">
        <v>4423100</v>
      </c>
      <c r="AJ29" s="127">
        <f t="shared" si="15"/>
        <v>0.002552604316585076</v>
      </c>
      <c r="AK29" s="128">
        <f t="shared" si="16"/>
        <v>-0.4284953682768734</v>
      </c>
    </row>
    <row r="30" spans="1:37" ht="13.5">
      <c r="A30" s="62" t="s">
        <v>97</v>
      </c>
      <c r="B30" s="63" t="s">
        <v>133</v>
      </c>
      <c r="C30" s="64" t="s">
        <v>134</v>
      </c>
      <c r="D30" s="85">
        <v>212210448</v>
      </c>
      <c r="E30" s="86">
        <v>53402000</v>
      </c>
      <c r="F30" s="87">
        <f t="shared" si="0"/>
        <v>265612448</v>
      </c>
      <c r="G30" s="85">
        <v>215398796</v>
      </c>
      <c r="H30" s="86">
        <v>55217737</v>
      </c>
      <c r="I30" s="87">
        <f t="shared" si="1"/>
        <v>270616533</v>
      </c>
      <c r="J30" s="85">
        <v>35342777</v>
      </c>
      <c r="K30" s="86">
        <v>9811152</v>
      </c>
      <c r="L30" s="88">
        <f t="shared" si="2"/>
        <v>45153929</v>
      </c>
      <c r="M30" s="105">
        <f t="shared" si="3"/>
        <v>0.1699992953643498</v>
      </c>
      <c r="N30" s="85">
        <v>46697563</v>
      </c>
      <c r="O30" s="86">
        <v>9433354</v>
      </c>
      <c r="P30" s="88">
        <f t="shared" si="4"/>
        <v>56130917</v>
      </c>
      <c r="Q30" s="105">
        <f t="shared" si="5"/>
        <v>0.21132637955281372</v>
      </c>
      <c r="R30" s="85">
        <v>177075525</v>
      </c>
      <c r="S30" s="86">
        <v>-15215417</v>
      </c>
      <c r="T30" s="88">
        <f t="shared" si="6"/>
        <v>161860108</v>
      </c>
      <c r="U30" s="105">
        <f t="shared" si="7"/>
        <v>0.5981161099274005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259115865</v>
      </c>
      <c r="AA30" s="88">
        <f t="shared" si="11"/>
        <v>4029089</v>
      </c>
      <c r="AB30" s="88">
        <f t="shared" si="12"/>
        <v>263144954</v>
      </c>
      <c r="AC30" s="105">
        <f t="shared" si="13"/>
        <v>0.972390530182426</v>
      </c>
      <c r="AD30" s="85">
        <v>37372772</v>
      </c>
      <c r="AE30" s="86">
        <v>18414859</v>
      </c>
      <c r="AF30" s="88">
        <f t="shared" si="14"/>
        <v>55787631</v>
      </c>
      <c r="AG30" s="86">
        <v>264295887</v>
      </c>
      <c r="AH30" s="86">
        <v>264295887</v>
      </c>
      <c r="AI30" s="126">
        <v>18942698</v>
      </c>
      <c r="AJ30" s="127">
        <f t="shared" si="15"/>
        <v>0.07167231474926433</v>
      </c>
      <c r="AK30" s="128">
        <f t="shared" si="16"/>
        <v>1.9013619165868505</v>
      </c>
    </row>
    <row r="31" spans="1:37" ht="13.5">
      <c r="A31" s="62" t="s">
        <v>97</v>
      </c>
      <c r="B31" s="63" t="s">
        <v>135</v>
      </c>
      <c r="C31" s="64" t="s">
        <v>136</v>
      </c>
      <c r="D31" s="85">
        <v>187811403</v>
      </c>
      <c r="E31" s="86">
        <v>34882305</v>
      </c>
      <c r="F31" s="87">
        <f t="shared" si="0"/>
        <v>222693708</v>
      </c>
      <c r="G31" s="85">
        <v>185365508</v>
      </c>
      <c r="H31" s="86">
        <v>34807867</v>
      </c>
      <c r="I31" s="87">
        <f t="shared" si="1"/>
        <v>220173375</v>
      </c>
      <c r="J31" s="85">
        <v>68773247</v>
      </c>
      <c r="K31" s="86">
        <v>1224776</v>
      </c>
      <c r="L31" s="88">
        <f t="shared" si="2"/>
        <v>69998023</v>
      </c>
      <c r="M31" s="105">
        <f t="shared" si="3"/>
        <v>0.3143242062321761</v>
      </c>
      <c r="N31" s="85">
        <v>46118879</v>
      </c>
      <c r="O31" s="86">
        <v>11917264</v>
      </c>
      <c r="P31" s="88">
        <f t="shared" si="4"/>
        <v>58036143</v>
      </c>
      <c r="Q31" s="105">
        <f t="shared" si="5"/>
        <v>0.26060971152359635</v>
      </c>
      <c r="R31" s="85">
        <v>18814809</v>
      </c>
      <c r="S31" s="86">
        <v>2355970</v>
      </c>
      <c r="T31" s="88">
        <f t="shared" si="6"/>
        <v>21170779</v>
      </c>
      <c r="U31" s="105">
        <f t="shared" si="7"/>
        <v>0.09615503691125232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133706935</v>
      </c>
      <c r="AA31" s="88">
        <f t="shared" si="11"/>
        <v>15498010</v>
      </c>
      <c r="AB31" s="88">
        <f t="shared" si="12"/>
        <v>149204945</v>
      </c>
      <c r="AC31" s="105">
        <f t="shared" si="13"/>
        <v>0.6776702450966199</v>
      </c>
      <c r="AD31" s="85">
        <v>108292772</v>
      </c>
      <c r="AE31" s="86">
        <v>24617856</v>
      </c>
      <c r="AF31" s="88">
        <f t="shared" si="14"/>
        <v>132910628</v>
      </c>
      <c r="AG31" s="86">
        <v>271197599</v>
      </c>
      <c r="AH31" s="86">
        <v>271197599</v>
      </c>
      <c r="AI31" s="126">
        <v>42375525</v>
      </c>
      <c r="AJ31" s="127">
        <f t="shared" si="15"/>
        <v>0.15625331918959945</v>
      </c>
      <c r="AK31" s="128">
        <f t="shared" si="16"/>
        <v>-0.8407141752426299</v>
      </c>
    </row>
    <row r="32" spans="1:37" ht="13.5">
      <c r="A32" s="62" t="s">
        <v>97</v>
      </c>
      <c r="B32" s="63" t="s">
        <v>137</v>
      </c>
      <c r="C32" s="64" t="s">
        <v>138</v>
      </c>
      <c r="D32" s="85">
        <v>233842750</v>
      </c>
      <c r="E32" s="86">
        <v>70849004</v>
      </c>
      <c r="F32" s="87">
        <f t="shared" si="0"/>
        <v>304691754</v>
      </c>
      <c r="G32" s="85">
        <v>236070923</v>
      </c>
      <c r="H32" s="86">
        <v>101985837</v>
      </c>
      <c r="I32" s="87">
        <f t="shared" si="1"/>
        <v>338056760</v>
      </c>
      <c r="J32" s="85">
        <v>45451607</v>
      </c>
      <c r="K32" s="86">
        <v>7254231</v>
      </c>
      <c r="L32" s="88">
        <f t="shared" si="2"/>
        <v>52705838</v>
      </c>
      <c r="M32" s="105">
        <f t="shared" si="3"/>
        <v>0.1729808480474992</v>
      </c>
      <c r="N32" s="85">
        <v>41986554</v>
      </c>
      <c r="O32" s="86">
        <v>12560648</v>
      </c>
      <c r="P32" s="88">
        <f t="shared" si="4"/>
        <v>54547202</v>
      </c>
      <c r="Q32" s="105">
        <f t="shared" si="5"/>
        <v>0.17902421474786614</v>
      </c>
      <c r="R32" s="85">
        <v>38892582</v>
      </c>
      <c r="S32" s="86">
        <v>11996735</v>
      </c>
      <c r="T32" s="88">
        <f t="shared" si="6"/>
        <v>50889317</v>
      </c>
      <c r="U32" s="105">
        <f t="shared" si="7"/>
        <v>0.1505348303048281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126330743</v>
      </c>
      <c r="AA32" s="88">
        <f t="shared" si="11"/>
        <v>31811614</v>
      </c>
      <c r="AB32" s="88">
        <f t="shared" si="12"/>
        <v>158142357</v>
      </c>
      <c r="AC32" s="105">
        <f t="shared" si="13"/>
        <v>0.46779823897028416</v>
      </c>
      <c r="AD32" s="85">
        <v>115880324</v>
      </c>
      <c r="AE32" s="86">
        <v>41118015</v>
      </c>
      <c r="AF32" s="88">
        <f t="shared" si="14"/>
        <v>156998339</v>
      </c>
      <c r="AG32" s="86">
        <v>273452901</v>
      </c>
      <c r="AH32" s="86">
        <v>273452901</v>
      </c>
      <c r="AI32" s="126">
        <v>60515862</v>
      </c>
      <c r="AJ32" s="127">
        <f t="shared" si="15"/>
        <v>0.2213026878804259</v>
      </c>
      <c r="AK32" s="128">
        <f t="shared" si="16"/>
        <v>-0.6758607936610082</v>
      </c>
    </row>
    <row r="33" spans="1:37" ht="13.5">
      <c r="A33" s="62" t="s">
        <v>97</v>
      </c>
      <c r="B33" s="63" t="s">
        <v>139</v>
      </c>
      <c r="C33" s="64" t="s">
        <v>140</v>
      </c>
      <c r="D33" s="85">
        <v>99139329</v>
      </c>
      <c r="E33" s="86">
        <v>24239001</v>
      </c>
      <c r="F33" s="87">
        <f t="shared" si="0"/>
        <v>123378330</v>
      </c>
      <c r="G33" s="85">
        <v>80924903</v>
      </c>
      <c r="H33" s="86">
        <v>25167607</v>
      </c>
      <c r="I33" s="87">
        <f t="shared" si="1"/>
        <v>106092510</v>
      </c>
      <c r="J33" s="85">
        <v>12909189</v>
      </c>
      <c r="K33" s="86">
        <v>2540635</v>
      </c>
      <c r="L33" s="88">
        <f t="shared" si="2"/>
        <v>15449824</v>
      </c>
      <c r="M33" s="105">
        <f t="shared" si="3"/>
        <v>0.12522315709736062</v>
      </c>
      <c r="N33" s="85">
        <v>28748213</v>
      </c>
      <c r="O33" s="86">
        <v>6952023</v>
      </c>
      <c r="P33" s="88">
        <f t="shared" si="4"/>
        <v>35700236</v>
      </c>
      <c r="Q33" s="105">
        <f t="shared" si="5"/>
        <v>0.2893558050267012</v>
      </c>
      <c r="R33" s="85">
        <v>13720760</v>
      </c>
      <c r="S33" s="86">
        <v>403380</v>
      </c>
      <c r="T33" s="88">
        <f t="shared" si="6"/>
        <v>14124140</v>
      </c>
      <c r="U33" s="105">
        <f t="shared" si="7"/>
        <v>0.13313041608686607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55378162</v>
      </c>
      <c r="AA33" s="88">
        <f t="shared" si="11"/>
        <v>9896038</v>
      </c>
      <c r="AB33" s="88">
        <f t="shared" si="12"/>
        <v>65274200</v>
      </c>
      <c r="AC33" s="105">
        <f t="shared" si="13"/>
        <v>0.6152573824485819</v>
      </c>
      <c r="AD33" s="85">
        <v>51656323</v>
      </c>
      <c r="AE33" s="86">
        <v>11061975</v>
      </c>
      <c r="AF33" s="88">
        <f t="shared" si="14"/>
        <v>62718298</v>
      </c>
      <c r="AG33" s="86">
        <v>125714270</v>
      </c>
      <c r="AH33" s="86">
        <v>125714270</v>
      </c>
      <c r="AI33" s="126">
        <v>16703686</v>
      </c>
      <c r="AJ33" s="127">
        <f t="shared" si="15"/>
        <v>0.13287024615423532</v>
      </c>
      <c r="AK33" s="128">
        <f t="shared" si="16"/>
        <v>-0.774800330200287</v>
      </c>
    </row>
    <row r="34" spans="1:37" ht="13.5">
      <c r="A34" s="62" t="s">
        <v>97</v>
      </c>
      <c r="B34" s="63" t="s">
        <v>141</v>
      </c>
      <c r="C34" s="64" t="s">
        <v>142</v>
      </c>
      <c r="D34" s="85">
        <v>769630156</v>
      </c>
      <c r="E34" s="86">
        <v>60054400</v>
      </c>
      <c r="F34" s="87">
        <f t="shared" si="0"/>
        <v>829684556</v>
      </c>
      <c r="G34" s="85">
        <v>702680503</v>
      </c>
      <c r="H34" s="86">
        <v>75778388</v>
      </c>
      <c r="I34" s="87">
        <f t="shared" si="1"/>
        <v>778458891</v>
      </c>
      <c r="J34" s="85">
        <v>123785037</v>
      </c>
      <c r="K34" s="86">
        <v>58045</v>
      </c>
      <c r="L34" s="88">
        <f t="shared" si="2"/>
        <v>123843082</v>
      </c>
      <c r="M34" s="105">
        <f t="shared" si="3"/>
        <v>0.14926526124224976</v>
      </c>
      <c r="N34" s="85">
        <v>240617183</v>
      </c>
      <c r="O34" s="86">
        <v>22161146</v>
      </c>
      <c r="P34" s="88">
        <f t="shared" si="4"/>
        <v>262778329</v>
      </c>
      <c r="Q34" s="105">
        <f t="shared" si="5"/>
        <v>0.3167207670670442</v>
      </c>
      <c r="R34" s="85">
        <v>244565190</v>
      </c>
      <c r="S34" s="86">
        <v>4914210</v>
      </c>
      <c r="T34" s="88">
        <f t="shared" si="6"/>
        <v>249479400</v>
      </c>
      <c r="U34" s="105">
        <f t="shared" si="7"/>
        <v>0.3204785800307598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608967410</v>
      </c>
      <c r="AA34" s="88">
        <f t="shared" si="11"/>
        <v>27133401</v>
      </c>
      <c r="AB34" s="88">
        <f t="shared" si="12"/>
        <v>636100811</v>
      </c>
      <c r="AC34" s="105">
        <f t="shared" si="13"/>
        <v>0.8171283266902786</v>
      </c>
      <c r="AD34" s="85">
        <v>494439843</v>
      </c>
      <c r="AE34" s="86">
        <v>21515707</v>
      </c>
      <c r="AF34" s="88">
        <f t="shared" si="14"/>
        <v>515955550</v>
      </c>
      <c r="AG34" s="86">
        <v>778206680</v>
      </c>
      <c r="AH34" s="86">
        <v>778206680</v>
      </c>
      <c r="AI34" s="126">
        <v>268127588</v>
      </c>
      <c r="AJ34" s="127">
        <f t="shared" si="15"/>
        <v>0.34454547216171416</v>
      </c>
      <c r="AK34" s="128">
        <f t="shared" si="16"/>
        <v>-0.5164711378722451</v>
      </c>
    </row>
    <row r="35" spans="1:37" ht="13.5">
      <c r="A35" s="62" t="s">
        <v>112</v>
      </c>
      <c r="B35" s="63" t="s">
        <v>143</v>
      </c>
      <c r="C35" s="64" t="s">
        <v>144</v>
      </c>
      <c r="D35" s="85">
        <v>1351408458</v>
      </c>
      <c r="E35" s="86">
        <v>420411262</v>
      </c>
      <c r="F35" s="87">
        <f t="shared" si="0"/>
        <v>1771819720</v>
      </c>
      <c r="G35" s="85">
        <v>1126448211</v>
      </c>
      <c r="H35" s="86">
        <v>447343162</v>
      </c>
      <c r="I35" s="87">
        <f t="shared" si="1"/>
        <v>1573791373</v>
      </c>
      <c r="J35" s="85">
        <v>177269511</v>
      </c>
      <c r="K35" s="86">
        <v>25458997</v>
      </c>
      <c r="L35" s="88">
        <f t="shared" si="2"/>
        <v>202728508</v>
      </c>
      <c r="M35" s="105">
        <f t="shared" si="3"/>
        <v>0.11441824792423012</v>
      </c>
      <c r="N35" s="85">
        <v>265846052</v>
      </c>
      <c r="O35" s="86">
        <v>140861828</v>
      </c>
      <c r="P35" s="88">
        <f t="shared" si="4"/>
        <v>406707880</v>
      </c>
      <c r="Q35" s="105">
        <f t="shared" si="5"/>
        <v>0.22954247286512874</v>
      </c>
      <c r="R35" s="85">
        <v>190909154</v>
      </c>
      <c r="S35" s="86">
        <v>55043469</v>
      </c>
      <c r="T35" s="88">
        <f t="shared" si="6"/>
        <v>245952623</v>
      </c>
      <c r="U35" s="105">
        <f t="shared" si="7"/>
        <v>0.1562803222965691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634024717</v>
      </c>
      <c r="AA35" s="88">
        <f t="shared" si="11"/>
        <v>221364294</v>
      </c>
      <c r="AB35" s="88">
        <f t="shared" si="12"/>
        <v>855389011</v>
      </c>
      <c r="AC35" s="105">
        <f t="shared" si="13"/>
        <v>0.5435212224917947</v>
      </c>
      <c r="AD35" s="85">
        <v>561015054</v>
      </c>
      <c r="AE35" s="86">
        <v>190418467</v>
      </c>
      <c r="AF35" s="88">
        <f t="shared" si="14"/>
        <v>751433521</v>
      </c>
      <c r="AG35" s="86">
        <v>1758176623</v>
      </c>
      <c r="AH35" s="86">
        <v>1758176623</v>
      </c>
      <c r="AI35" s="126">
        <v>233624385</v>
      </c>
      <c r="AJ35" s="127">
        <f t="shared" si="15"/>
        <v>0.13287879155244575</v>
      </c>
      <c r="AK35" s="128">
        <f t="shared" si="16"/>
        <v>-0.6726887793444605</v>
      </c>
    </row>
    <row r="36" spans="1:37" ht="13.5">
      <c r="A36" s="65"/>
      <c r="B36" s="66" t="s">
        <v>145</v>
      </c>
      <c r="C36" s="67"/>
      <c r="D36" s="89">
        <f>SUM(D29:D35)</f>
        <v>3133074802</v>
      </c>
      <c r="E36" s="90">
        <f>SUM(E29:E35)</f>
        <v>690714972</v>
      </c>
      <c r="F36" s="91">
        <f t="shared" si="0"/>
        <v>3823789774</v>
      </c>
      <c r="G36" s="89">
        <f>SUM(G29:G35)</f>
        <v>2826083910</v>
      </c>
      <c r="H36" s="90">
        <f>SUM(H29:H35)</f>
        <v>784257598</v>
      </c>
      <c r="I36" s="91">
        <f t="shared" si="1"/>
        <v>3610341508</v>
      </c>
      <c r="J36" s="89">
        <f>SUM(J29:J35)</f>
        <v>466776289</v>
      </c>
      <c r="K36" s="90">
        <f>SUM(K29:K35)</f>
        <v>46525654</v>
      </c>
      <c r="L36" s="90">
        <f t="shared" si="2"/>
        <v>513301943</v>
      </c>
      <c r="M36" s="106">
        <f t="shared" si="3"/>
        <v>0.1342390595032749</v>
      </c>
      <c r="N36" s="89">
        <f>SUM(N29:N35)</f>
        <v>706049499</v>
      </c>
      <c r="O36" s="90">
        <f>SUM(O29:O35)</f>
        <v>204125984</v>
      </c>
      <c r="P36" s="90">
        <f t="shared" si="4"/>
        <v>910175483</v>
      </c>
      <c r="Q36" s="106">
        <f t="shared" si="5"/>
        <v>0.23802968698456486</v>
      </c>
      <c r="R36" s="89">
        <f>SUM(R29:R35)</f>
        <v>721775647</v>
      </c>
      <c r="S36" s="90">
        <f>SUM(S29:S35)</f>
        <v>64791500</v>
      </c>
      <c r="T36" s="90">
        <f t="shared" si="6"/>
        <v>786567147</v>
      </c>
      <c r="U36" s="106">
        <f t="shared" si="7"/>
        <v>0.21786502613591535</v>
      </c>
      <c r="V36" s="89">
        <f>SUM(V29:V35)</f>
        <v>0</v>
      </c>
      <c r="W36" s="90">
        <f>SUM(W29:W35)</f>
        <v>0</v>
      </c>
      <c r="X36" s="90">
        <f t="shared" si="8"/>
        <v>0</v>
      </c>
      <c r="Y36" s="106">
        <f t="shared" si="9"/>
        <v>0</v>
      </c>
      <c r="Z36" s="89">
        <f t="shared" si="10"/>
        <v>1894601435</v>
      </c>
      <c r="AA36" s="90">
        <f t="shared" si="11"/>
        <v>315443138</v>
      </c>
      <c r="AB36" s="90">
        <f t="shared" si="12"/>
        <v>2210044573</v>
      </c>
      <c r="AC36" s="106">
        <f t="shared" si="13"/>
        <v>0.6121428036940155</v>
      </c>
      <c r="AD36" s="89">
        <f>SUM(AD29:AD35)</f>
        <v>1433748944</v>
      </c>
      <c r="AE36" s="90">
        <f>SUM(AE29:AE35)</f>
        <v>317453852</v>
      </c>
      <c r="AF36" s="90">
        <f t="shared" si="14"/>
        <v>1751202796</v>
      </c>
      <c r="AG36" s="90">
        <f>SUM(AG29:AG35)</f>
        <v>5203823291</v>
      </c>
      <c r="AH36" s="90">
        <f>SUM(AH29:AH35)</f>
        <v>5203823291</v>
      </c>
      <c r="AI36" s="91">
        <f>SUM(AI29:AI35)</f>
        <v>644712844</v>
      </c>
      <c r="AJ36" s="129">
        <f t="shared" si="15"/>
        <v>0.12389214774356949</v>
      </c>
      <c r="AK36" s="130">
        <f t="shared" si="16"/>
        <v>-0.5508417706980409</v>
      </c>
    </row>
    <row r="37" spans="1:37" ht="13.5">
      <c r="A37" s="62" t="s">
        <v>97</v>
      </c>
      <c r="B37" s="63" t="s">
        <v>146</v>
      </c>
      <c r="C37" s="64" t="s">
        <v>147</v>
      </c>
      <c r="D37" s="85">
        <v>283562808</v>
      </c>
      <c r="E37" s="86">
        <v>102621912</v>
      </c>
      <c r="F37" s="87">
        <f t="shared" si="0"/>
        <v>386184720</v>
      </c>
      <c r="G37" s="85">
        <v>311749418</v>
      </c>
      <c r="H37" s="86">
        <v>88043010</v>
      </c>
      <c r="I37" s="87">
        <f t="shared" si="1"/>
        <v>399792428</v>
      </c>
      <c r="J37" s="85">
        <v>31737694</v>
      </c>
      <c r="K37" s="86">
        <v>23356452</v>
      </c>
      <c r="L37" s="88">
        <f t="shared" si="2"/>
        <v>55094146</v>
      </c>
      <c r="M37" s="105">
        <f t="shared" si="3"/>
        <v>0.1426626770732928</v>
      </c>
      <c r="N37" s="85">
        <v>90300580</v>
      </c>
      <c r="O37" s="86">
        <v>31073757</v>
      </c>
      <c r="P37" s="88">
        <f t="shared" si="4"/>
        <v>121374337</v>
      </c>
      <c r="Q37" s="105">
        <f t="shared" si="5"/>
        <v>0.31429088390654086</v>
      </c>
      <c r="R37" s="85">
        <v>29408075</v>
      </c>
      <c r="S37" s="86">
        <v>19764907</v>
      </c>
      <c r="T37" s="88">
        <f t="shared" si="6"/>
        <v>49172982</v>
      </c>
      <c r="U37" s="105">
        <f t="shared" si="7"/>
        <v>0.12299628146033821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151446349</v>
      </c>
      <c r="AA37" s="88">
        <f t="shared" si="11"/>
        <v>74195116</v>
      </c>
      <c r="AB37" s="88">
        <f t="shared" si="12"/>
        <v>225641465</v>
      </c>
      <c r="AC37" s="105">
        <f t="shared" si="13"/>
        <v>0.5643965447989926</v>
      </c>
      <c r="AD37" s="85">
        <v>93109401</v>
      </c>
      <c r="AE37" s="86">
        <v>33769478</v>
      </c>
      <c r="AF37" s="88">
        <f t="shared" si="14"/>
        <v>126878879</v>
      </c>
      <c r="AG37" s="86">
        <v>420723062</v>
      </c>
      <c r="AH37" s="86">
        <v>420723062</v>
      </c>
      <c r="AI37" s="126">
        <v>27105824</v>
      </c>
      <c r="AJ37" s="127">
        <f t="shared" si="15"/>
        <v>0.0644267606133747</v>
      </c>
      <c r="AK37" s="128">
        <f t="shared" si="16"/>
        <v>-0.6124415475013774</v>
      </c>
    </row>
    <row r="38" spans="1:37" ht="13.5">
      <c r="A38" s="62" t="s">
        <v>97</v>
      </c>
      <c r="B38" s="63" t="s">
        <v>148</v>
      </c>
      <c r="C38" s="64" t="s">
        <v>149</v>
      </c>
      <c r="D38" s="85">
        <v>251593793</v>
      </c>
      <c r="E38" s="86">
        <v>85750407</v>
      </c>
      <c r="F38" s="87">
        <f t="shared" si="0"/>
        <v>337344200</v>
      </c>
      <c r="G38" s="85">
        <v>253048685</v>
      </c>
      <c r="H38" s="86">
        <v>72241836</v>
      </c>
      <c r="I38" s="87">
        <f t="shared" si="1"/>
        <v>325290521</v>
      </c>
      <c r="J38" s="85">
        <v>48674107</v>
      </c>
      <c r="K38" s="86">
        <v>18785417</v>
      </c>
      <c r="L38" s="88">
        <f t="shared" si="2"/>
        <v>67459524</v>
      </c>
      <c r="M38" s="105">
        <f t="shared" si="3"/>
        <v>0.1999723842888065</v>
      </c>
      <c r="N38" s="85">
        <v>57123436</v>
      </c>
      <c r="O38" s="86">
        <v>16953574</v>
      </c>
      <c r="P38" s="88">
        <f t="shared" si="4"/>
        <v>74077010</v>
      </c>
      <c r="Q38" s="105">
        <f t="shared" si="5"/>
        <v>0.21958880573609982</v>
      </c>
      <c r="R38" s="85">
        <v>40952638</v>
      </c>
      <c r="S38" s="86">
        <v>2622207</v>
      </c>
      <c r="T38" s="88">
        <f t="shared" si="6"/>
        <v>43574845</v>
      </c>
      <c r="U38" s="105">
        <f t="shared" si="7"/>
        <v>0.13395670081637578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146750181</v>
      </c>
      <c r="AA38" s="88">
        <f t="shared" si="11"/>
        <v>38361198</v>
      </c>
      <c r="AB38" s="88">
        <f t="shared" si="12"/>
        <v>185111379</v>
      </c>
      <c r="AC38" s="105">
        <f t="shared" si="13"/>
        <v>0.569064780710287</v>
      </c>
      <c r="AD38" s="85">
        <v>149589973</v>
      </c>
      <c r="AE38" s="86">
        <v>34399886</v>
      </c>
      <c r="AF38" s="88">
        <f t="shared" si="14"/>
        <v>183989859</v>
      </c>
      <c r="AG38" s="86">
        <v>313831491</v>
      </c>
      <c r="AH38" s="86">
        <v>313831491</v>
      </c>
      <c r="AI38" s="126">
        <v>55441201</v>
      </c>
      <c r="AJ38" s="127">
        <f t="shared" si="15"/>
        <v>0.1766591390282118</v>
      </c>
      <c r="AK38" s="128">
        <f t="shared" si="16"/>
        <v>-0.7631671373801097</v>
      </c>
    </row>
    <row r="39" spans="1:37" ht="13.5">
      <c r="A39" s="62" t="s">
        <v>97</v>
      </c>
      <c r="B39" s="63" t="s">
        <v>150</v>
      </c>
      <c r="C39" s="64" t="s">
        <v>151</v>
      </c>
      <c r="D39" s="85">
        <v>257841639</v>
      </c>
      <c r="E39" s="86">
        <v>27386011</v>
      </c>
      <c r="F39" s="87">
        <f t="shared" si="0"/>
        <v>285227650</v>
      </c>
      <c r="G39" s="85">
        <v>257841639</v>
      </c>
      <c r="H39" s="86">
        <v>27386011</v>
      </c>
      <c r="I39" s="87">
        <f t="shared" si="1"/>
        <v>285227650</v>
      </c>
      <c r="J39" s="85">
        <v>20114036</v>
      </c>
      <c r="K39" s="86">
        <v>0</v>
      </c>
      <c r="L39" s="88">
        <f t="shared" si="2"/>
        <v>20114036</v>
      </c>
      <c r="M39" s="105">
        <f t="shared" si="3"/>
        <v>0.07051923612595062</v>
      </c>
      <c r="N39" s="85">
        <v>29031822</v>
      </c>
      <c r="O39" s="86">
        <v>311868</v>
      </c>
      <c r="P39" s="88">
        <f t="shared" si="4"/>
        <v>29343690</v>
      </c>
      <c r="Q39" s="105">
        <f t="shared" si="5"/>
        <v>0.10287813961935317</v>
      </c>
      <c r="R39" s="85">
        <v>19132181</v>
      </c>
      <c r="S39" s="86">
        <v>3971185</v>
      </c>
      <c r="T39" s="88">
        <f t="shared" si="6"/>
        <v>23103366</v>
      </c>
      <c r="U39" s="105">
        <f t="shared" si="7"/>
        <v>0.0809997417852021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68278039</v>
      </c>
      <c r="AA39" s="88">
        <f t="shared" si="11"/>
        <v>4283053</v>
      </c>
      <c r="AB39" s="88">
        <f t="shared" si="12"/>
        <v>72561092</v>
      </c>
      <c r="AC39" s="105">
        <f t="shared" si="13"/>
        <v>0.2543971175305059</v>
      </c>
      <c r="AD39" s="85">
        <v>130715687</v>
      </c>
      <c r="AE39" s="86">
        <v>9142242</v>
      </c>
      <c r="AF39" s="88">
        <f t="shared" si="14"/>
        <v>139857929</v>
      </c>
      <c r="AG39" s="86">
        <v>263893040</v>
      </c>
      <c r="AH39" s="86">
        <v>263893040</v>
      </c>
      <c r="AI39" s="126">
        <v>35788172</v>
      </c>
      <c r="AJ39" s="127">
        <f t="shared" si="15"/>
        <v>0.1356162026857548</v>
      </c>
      <c r="AK39" s="128">
        <f t="shared" si="16"/>
        <v>-0.8348083218077682</v>
      </c>
    </row>
    <row r="40" spans="1:37" ht="13.5">
      <c r="A40" s="62" t="s">
        <v>112</v>
      </c>
      <c r="B40" s="63" t="s">
        <v>152</v>
      </c>
      <c r="C40" s="64" t="s">
        <v>153</v>
      </c>
      <c r="D40" s="85">
        <v>608823769</v>
      </c>
      <c r="E40" s="86">
        <v>241934000</v>
      </c>
      <c r="F40" s="87">
        <f t="shared" si="0"/>
        <v>850757769</v>
      </c>
      <c r="G40" s="85">
        <v>606877177</v>
      </c>
      <c r="H40" s="86">
        <v>150628221</v>
      </c>
      <c r="I40" s="87">
        <f t="shared" si="1"/>
        <v>757505398</v>
      </c>
      <c r="J40" s="85">
        <v>92400777</v>
      </c>
      <c r="K40" s="86">
        <v>17313140</v>
      </c>
      <c r="L40" s="88">
        <f t="shared" si="2"/>
        <v>109713917</v>
      </c>
      <c r="M40" s="105">
        <f t="shared" si="3"/>
        <v>0.1289602293364423</v>
      </c>
      <c r="N40" s="85">
        <v>126741759</v>
      </c>
      <c r="O40" s="86">
        <v>20710878</v>
      </c>
      <c r="P40" s="88">
        <f t="shared" si="4"/>
        <v>147452637</v>
      </c>
      <c r="Q40" s="105">
        <f t="shared" si="5"/>
        <v>0.17331917776468755</v>
      </c>
      <c r="R40" s="85">
        <v>79078633</v>
      </c>
      <c r="S40" s="86">
        <v>16899907</v>
      </c>
      <c r="T40" s="88">
        <f t="shared" si="6"/>
        <v>95978540</v>
      </c>
      <c r="U40" s="105">
        <f t="shared" si="7"/>
        <v>0.126703440336408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298221169</v>
      </c>
      <c r="AA40" s="88">
        <f t="shared" si="11"/>
        <v>54923925</v>
      </c>
      <c r="AB40" s="88">
        <f t="shared" si="12"/>
        <v>353145094</v>
      </c>
      <c r="AC40" s="105">
        <f t="shared" si="13"/>
        <v>0.4661948217562405</v>
      </c>
      <c r="AD40" s="85">
        <v>314029063</v>
      </c>
      <c r="AE40" s="86">
        <v>76606201</v>
      </c>
      <c r="AF40" s="88">
        <f t="shared" si="14"/>
        <v>390635264</v>
      </c>
      <c r="AG40" s="86">
        <v>794346623</v>
      </c>
      <c r="AH40" s="86">
        <v>794346623</v>
      </c>
      <c r="AI40" s="126">
        <v>82321304</v>
      </c>
      <c r="AJ40" s="127">
        <f t="shared" si="15"/>
        <v>0.10363398246611542</v>
      </c>
      <c r="AK40" s="128">
        <f t="shared" si="16"/>
        <v>-0.7543013935372717</v>
      </c>
    </row>
    <row r="41" spans="1:37" ht="13.5">
      <c r="A41" s="65"/>
      <c r="B41" s="66" t="s">
        <v>154</v>
      </c>
      <c r="C41" s="67"/>
      <c r="D41" s="89">
        <f>SUM(D37:D40)</f>
        <v>1401822009</v>
      </c>
      <c r="E41" s="90">
        <f>SUM(E37:E40)</f>
        <v>457692330</v>
      </c>
      <c r="F41" s="91">
        <f t="shared" si="0"/>
        <v>1859514339</v>
      </c>
      <c r="G41" s="89">
        <f>SUM(G37:G40)</f>
        <v>1429516919</v>
      </c>
      <c r="H41" s="90">
        <f>SUM(H37:H40)</f>
        <v>338299078</v>
      </c>
      <c r="I41" s="91">
        <f t="shared" si="1"/>
        <v>1767815997</v>
      </c>
      <c r="J41" s="89">
        <f>SUM(J37:J40)</f>
        <v>192926614</v>
      </c>
      <c r="K41" s="90">
        <f>SUM(K37:K40)</f>
        <v>59455009</v>
      </c>
      <c r="L41" s="90">
        <f t="shared" si="2"/>
        <v>252381623</v>
      </c>
      <c r="M41" s="106">
        <f t="shared" si="3"/>
        <v>0.13572448338081894</v>
      </c>
      <c r="N41" s="89">
        <f>SUM(N37:N40)</f>
        <v>303197597</v>
      </c>
      <c r="O41" s="90">
        <f>SUM(O37:O40)</f>
        <v>69050077</v>
      </c>
      <c r="P41" s="90">
        <f t="shared" si="4"/>
        <v>372247674</v>
      </c>
      <c r="Q41" s="106">
        <f t="shared" si="5"/>
        <v>0.20018542809419013</v>
      </c>
      <c r="R41" s="89">
        <f>SUM(R37:R40)</f>
        <v>168571527</v>
      </c>
      <c r="S41" s="90">
        <f>SUM(S37:S40)</f>
        <v>43258206</v>
      </c>
      <c r="T41" s="90">
        <f t="shared" si="6"/>
        <v>211829733</v>
      </c>
      <c r="U41" s="106">
        <f t="shared" si="7"/>
        <v>0.11982566814616284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f t="shared" si="10"/>
        <v>664695738</v>
      </c>
      <c r="AA41" s="90">
        <f t="shared" si="11"/>
        <v>171763292</v>
      </c>
      <c r="AB41" s="90">
        <f t="shared" si="12"/>
        <v>836459030</v>
      </c>
      <c r="AC41" s="106">
        <f t="shared" si="13"/>
        <v>0.4731595547384336</v>
      </c>
      <c r="AD41" s="89">
        <f>SUM(AD37:AD40)</f>
        <v>687444124</v>
      </c>
      <c r="AE41" s="90">
        <f>SUM(AE37:AE40)</f>
        <v>153917807</v>
      </c>
      <c r="AF41" s="90">
        <f t="shared" si="14"/>
        <v>841361931</v>
      </c>
      <c r="AG41" s="90">
        <f>SUM(AG37:AG40)</f>
        <v>1792794216</v>
      </c>
      <c r="AH41" s="90">
        <f>SUM(AH37:AH40)</f>
        <v>1792794216</v>
      </c>
      <c r="AI41" s="91">
        <f>SUM(AI37:AI40)</f>
        <v>200656501</v>
      </c>
      <c r="AJ41" s="129">
        <f t="shared" si="15"/>
        <v>0.11192388909402863</v>
      </c>
      <c r="AK41" s="130">
        <f t="shared" si="16"/>
        <v>-0.748229952895266</v>
      </c>
    </row>
    <row r="42" spans="1:37" ht="13.5">
      <c r="A42" s="62" t="s">
        <v>97</v>
      </c>
      <c r="B42" s="63" t="s">
        <v>155</v>
      </c>
      <c r="C42" s="64" t="s">
        <v>156</v>
      </c>
      <c r="D42" s="85">
        <v>307920384</v>
      </c>
      <c r="E42" s="86">
        <v>159417636</v>
      </c>
      <c r="F42" s="87">
        <f t="shared" si="0"/>
        <v>467338020</v>
      </c>
      <c r="G42" s="85">
        <v>338346276</v>
      </c>
      <c r="H42" s="86">
        <v>164402928</v>
      </c>
      <c r="I42" s="87">
        <f t="shared" si="1"/>
        <v>502749204</v>
      </c>
      <c r="J42" s="85">
        <v>56646759</v>
      </c>
      <c r="K42" s="86">
        <v>6435553</v>
      </c>
      <c r="L42" s="88">
        <f t="shared" si="2"/>
        <v>63082312</v>
      </c>
      <c r="M42" s="105">
        <f t="shared" si="3"/>
        <v>0.1349821955423186</v>
      </c>
      <c r="N42" s="85">
        <v>56986900</v>
      </c>
      <c r="O42" s="86">
        <v>36091667</v>
      </c>
      <c r="P42" s="88">
        <f t="shared" si="4"/>
        <v>93078567</v>
      </c>
      <c r="Q42" s="105">
        <f t="shared" si="5"/>
        <v>0.19916754686468693</v>
      </c>
      <c r="R42" s="85">
        <v>55063090</v>
      </c>
      <c r="S42" s="86">
        <v>25605676</v>
      </c>
      <c r="T42" s="88">
        <f t="shared" si="6"/>
        <v>80668766</v>
      </c>
      <c r="U42" s="105">
        <f t="shared" si="7"/>
        <v>0.16045528338618711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168696749</v>
      </c>
      <c r="AA42" s="88">
        <f t="shared" si="11"/>
        <v>68132896</v>
      </c>
      <c r="AB42" s="88">
        <f t="shared" si="12"/>
        <v>236829645</v>
      </c>
      <c r="AC42" s="105">
        <f t="shared" si="13"/>
        <v>0.4710691595644973</v>
      </c>
      <c r="AD42" s="85">
        <v>37757889</v>
      </c>
      <c r="AE42" s="86">
        <v>117012561</v>
      </c>
      <c r="AF42" s="88">
        <f t="shared" si="14"/>
        <v>154770450</v>
      </c>
      <c r="AG42" s="86">
        <v>393815155</v>
      </c>
      <c r="AH42" s="86">
        <v>393815155</v>
      </c>
      <c r="AI42" s="126">
        <v>40541162</v>
      </c>
      <c r="AJ42" s="127">
        <f t="shared" si="15"/>
        <v>0.1029446467086824</v>
      </c>
      <c r="AK42" s="128">
        <f t="shared" si="16"/>
        <v>-0.4787844449634927</v>
      </c>
    </row>
    <row r="43" spans="1:37" ht="13.5">
      <c r="A43" s="62" t="s">
        <v>97</v>
      </c>
      <c r="B43" s="63" t="s">
        <v>157</v>
      </c>
      <c r="C43" s="64" t="s">
        <v>158</v>
      </c>
      <c r="D43" s="85">
        <v>223778063</v>
      </c>
      <c r="E43" s="86">
        <v>102459799</v>
      </c>
      <c r="F43" s="87">
        <f t="shared" si="0"/>
        <v>326237862</v>
      </c>
      <c r="G43" s="85">
        <v>230239062</v>
      </c>
      <c r="H43" s="86">
        <v>120248350</v>
      </c>
      <c r="I43" s="87">
        <f t="shared" si="1"/>
        <v>350487412</v>
      </c>
      <c r="J43" s="85">
        <v>26383434</v>
      </c>
      <c r="K43" s="86">
        <v>70703596</v>
      </c>
      <c r="L43" s="88">
        <f t="shared" si="2"/>
        <v>97087030</v>
      </c>
      <c r="M43" s="105">
        <f t="shared" si="3"/>
        <v>0.2975958382169633</v>
      </c>
      <c r="N43" s="85">
        <v>10758154</v>
      </c>
      <c r="O43" s="86">
        <v>28512120</v>
      </c>
      <c r="P43" s="88">
        <f t="shared" si="4"/>
        <v>39270274</v>
      </c>
      <c r="Q43" s="105">
        <f t="shared" si="5"/>
        <v>0.12037313437273568</v>
      </c>
      <c r="R43" s="85">
        <v>35024083</v>
      </c>
      <c r="S43" s="86">
        <v>17465844</v>
      </c>
      <c r="T43" s="88">
        <f t="shared" si="6"/>
        <v>52489927</v>
      </c>
      <c r="U43" s="105">
        <f t="shared" si="7"/>
        <v>0.14976265966436478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72165671</v>
      </c>
      <c r="AA43" s="88">
        <f t="shared" si="11"/>
        <v>116681560</v>
      </c>
      <c r="AB43" s="88">
        <f t="shared" si="12"/>
        <v>188847231</v>
      </c>
      <c r="AC43" s="105">
        <f t="shared" si="13"/>
        <v>0.5388131628533352</v>
      </c>
      <c r="AD43" s="85">
        <v>89713263</v>
      </c>
      <c r="AE43" s="86">
        <v>39728699</v>
      </c>
      <c r="AF43" s="88">
        <f t="shared" si="14"/>
        <v>129441962</v>
      </c>
      <c r="AG43" s="86">
        <v>311869077</v>
      </c>
      <c r="AH43" s="86">
        <v>311869077</v>
      </c>
      <c r="AI43" s="126">
        <v>50282847</v>
      </c>
      <c r="AJ43" s="127">
        <f t="shared" si="15"/>
        <v>0.1612306275559343</v>
      </c>
      <c r="AK43" s="128">
        <f t="shared" si="16"/>
        <v>-0.5944906412960582</v>
      </c>
    </row>
    <row r="44" spans="1:37" ht="13.5">
      <c r="A44" s="62" t="s">
        <v>97</v>
      </c>
      <c r="B44" s="63" t="s">
        <v>159</v>
      </c>
      <c r="C44" s="64" t="s">
        <v>160</v>
      </c>
      <c r="D44" s="85">
        <v>372027021</v>
      </c>
      <c r="E44" s="86">
        <v>81182001</v>
      </c>
      <c r="F44" s="87">
        <f t="shared" si="0"/>
        <v>453209022</v>
      </c>
      <c r="G44" s="85">
        <v>380865594</v>
      </c>
      <c r="H44" s="86">
        <v>102781800</v>
      </c>
      <c r="I44" s="87">
        <f t="shared" si="1"/>
        <v>483647394</v>
      </c>
      <c r="J44" s="85">
        <v>64342937</v>
      </c>
      <c r="K44" s="86">
        <v>-73460007</v>
      </c>
      <c r="L44" s="88">
        <f t="shared" si="2"/>
        <v>-9117070</v>
      </c>
      <c r="M44" s="105">
        <f t="shared" si="3"/>
        <v>-0.020116700148127237</v>
      </c>
      <c r="N44" s="85">
        <v>72103696</v>
      </c>
      <c r="O44" s="86">
        <v>149128220</v>
      </c>
      <c r="P44" s="88">
        <f t="shared" si="4"/>
        <v>221231916</v>
      </c>
      <c r="Q44" s="105">
        <f t="shared" si="5"/>
        <v>0.488145436787002</v>
      </c>
      <c r="R44" s="85">
        <v>59411813</v>
      </c>
      <c r="S44" s="86">
        <v>19004200</v>
      </c>
      <c r="T44" s="88">
        <f t="shared" si="6"/>
        <v>78416013</v>
      </c>
      <c r="U44" s="105">
        <f t="shared" si="7"/>
        <v>0.162134674915668</v>
      </c>
      <c r="V44" s="85">
        <v>0</v>
      </c>
      <c r="W44" s="86">
        <v>0</v>
      </c>
      <c r="X44" s="88">
        <f t="shared" si="8"/>
        <v>0</v>
      </c>
      <c r="Y44" s="105">
        <f t="shared" si="9"/>
        <v>0</v>
      </c>
      <c r="Z44" s="125">
        <f t="shared" si="10"/>
        <v>195858446</v>
      </c>
      <c r="AA44" s="88">
        <f t="shared" si="11"/>
        <v>94672413</v>
      </c>
      <c r="AB44" s="88">
        <f t="shared" si="12"/>
        <v>290530859</v>
      </c>
      <c r="AC44" s="105">
        <f t="shared" si="13"/>
        <v>0.6007080005066666</v>
      </c>
      <c r="AD44" s="85">
        <v>182257935</v>
      </c>
      <c r="AE44" s="86">
        <v>63013532</v>
      </c>
      <c r="AF44" s="88">
        <f t="shared" si="14"/>
        <v>245271467</v>
      </c>
      <c r="AG44" s="86">
        <v>436977551</v>
      </c>
      <c r="AH44" s="86">
        <v>436977551</v>
      </c>
      <c r="AI44" s="126">
        <v>82851385</v>
      </c>
      <c r="AJ44" s="127">
        <f t="shared" si="15"/>
        <v>0.18960100996126458</v>
      </c>
      <c r="AK44" s="128">
        <f t="shared" si="16"/>
        <v>-0.6802888898609638</v>
      </c>
    </row>
    <row r="45" spans="1:37" ht="13.5">
      <c r="A45" s="62" t="s">
        <v>97</v>
      </c>
      <c r="B45" s="63" t="s">
        <v>161</v>
      </c>
      <c r="C45" s="64" t="s">
        <v>162</v>
      </c>
      <c r="D45" s="85">
        <v>341393708</v>
      </c>
      <c r="E45" s="86">
        <v>68198489</v>
      </c>
      <c r="F45" s="87">
        <f t="shared" si="0"/>
        <v>409592197</v>
      </c>
      <c r="G45" s="85">
        <v>314185318</v>
      </c>
      <c r="H45" s="86">
        <v>103861064</v>
      </c>
      <c r="I45" s="87">
        <f t="shared" si="1"/>
        <v>418046382</v>
      </c>
      <c r="J45" s="85">
        <v>38436640</v>
      </c>
      <c r="K45" s="86">
        <v>13612545</v>
      </c>
      <c r="L45" s="88">
        <f t="shared" si="2"/>
        <v>52049185</v>
      </c>
      <c r="M45" s="105">
        <f t="shared" si="3"/>
        <v>0.12707562639431824</v>
      </c>
      <c r="N45" s="85">
        <v>52797628</v>
      </c>
      <c r="O45" s="86">
        <v>137078774</v>
      </c>
      <c r="P45" s="88">
        <f t="shared" si="4"/>
        <v>189876402</v>
      </c>
      <c r="Q45" s="105">
        <f t="shared" si="5"/>
        <v>0.4635742657958887</v>
      </c>
      <c r="R45" s="85">
        <v>41273281</v>
      </c>
      <c r="S45" s="86">
        <v>17754962</v>
      </c>
      <c r="T45" s="88">
        <f t="shared" si="6"/>
        <v>59028243</v>
      </c>
      <c r="U45" s="105">
        <f t="shared" si="7"/>
        <v>0.14120022452436867</v>
      </c>
      <c r="V45" s="85">
        <v>0</v>
      </c>
      <c r="W45" s="86">
        <v>0</v>
      </c>
      <c r="X45" s="88">
        <f t="shared" si="8"/>
        <v>0</v>
      </c>
      <c r="Y45" s="105">
        <f t="shared" si="9"/>
        <v>0</v>
      </c>
      <c r="Z45" s="125">
        <f t="shared" si="10"/>
        <v>132507549</v>
      </c>
      <c r="AA45" s="88">
        <f t="shared" si="11"/>
        <v>168446281</v>
      </c>
      <c r="AB45" s="88">
        <f t="shared" si="12"/>
        <v>300953830</v>
      </c>
      <c r="AC45" s="105">
        <f t="shared" si="13"/>
        <v>0.7199053572959758</v>
      </c>
      <c r="AD45" s="85">
        <v>114643952</v>
      </c>
      <c r="AE45" s="86">
        <v>32791722</v>
      </c>
      <c r="AF45" s="88">
        <f t="shared" si="14"/>
        <v>147435674</v>
      </c>
      <c r="AG45" s="86">
        <v>376290319</v>
      </c>
      <c r="AH45" s="86">
        <v>376290319</v>
      </c>
      <c r="AI45" s="126">
        <v>38688397</v>
      </c>
      <c r="AJ45" s="127">
        <f t="shared" si="15"/>
        <v>0.1028152866191596</v>
      </c>
      <c r="AK45" s="128">
        <f t="shared" si="16"/>
        <v>-0.5996339189930383</v>
      </c>
    </row>
    <row r="46" spans="1:37" ht="13.5">
      <c r="A46" s="62" t="s">
        <v>97</v>
      </c>
      <c r="B46" s="63" t="s">
        <v>163</v>
      </c>
      <c r="C46" s="64" t="s">
        <v>164</v>
      </c>
      <c r="D46" s="85">
        <v>1271220959</v>
      </c>
      <c r="E46" s="86">
        <v>228830700</v>
      </c>
      <c r="F46" s="87">
        <f t="shared" si="0"/>
        <v>1500051659</v>
      </c>
      <c r="G46" s="85">
        <v>1290499389</v>
      </c>
      <c r="H46" s="86">
        <v>283269137</v>
      </c>
      <c r="I46" s="87">
        <f t="shared" si="1"/>
        <v>1573768526</v>
      </c>
      <c r="J46" s="85">
        <v>302517600</v>
      </c>
      <c r="K46" s="86">
        <v>31313373</v>
      </c>
      <c r="L46" s="88">
        <f t="shared" si="2"/>
        <v>333830973</v>
      </c>
      <c r="M46" s="105">
        <f t="shared" si="3"/>
        <v>0.22254631765318422</v>
      </c>
      <c r="N46" s="85">
        <v>316880684</v>
      </c>
      <c r="O46" s="86">
        <v>47428864</v>
      </c>
      <c r="P46" s="88">
        <f t="shared" si="4"/>
        <v>364309548</v>
      </c>
      <c r="Q46" s="105">
        <f t="shared" si="5"/>
        <v>0.24286466790274722</v>
      </c>
      <c r="R46" s="85">
        <v>299499788</v>
      </c>
      <c r="S46" s="86">
        <v>24428024</v>
      </c>
      <c r="T46" s="88">
        <f t="shared" si="6"/>
        <v>323927812</v>
      </c>
      <c r="U46" s="105">
        <f t="shared" si="7"/>
        <v>0.2058293876440124</v>
      </c>
      <c r="V46" s="85">
        <v>0</v>
      </c>
      <c r="W46" s="86">
        <v>0</v>
      </c>
      <c r="X46" s="88">
        <f t="shared" si="8"/>
        <v>0</v>
      </c>
      <c r="Y46" s="105">
        <f t="shared" si="9"/>
        <v>0</v>
      </c>
      <c r="Z46" s="125">
        <f t="shared" si="10"/>
        <v>918898072</v>
      </c>
      <c r="AA46" s="88">
        <f t="shared" si="11"/>
        <v>103170261</v>
      </c>
      <c r="AB46" s="88">
        <f t="shared" si="12"/>
        <v>1022068333</v>
      </c>
      <c r="AC46" s="105">
        <f t="shared" si="13"/>
        <v>0.6494400644787072</v>
      </c>
      <c r="AD46" s="85">
        <v>601601587</v>
      </c>
      <c r="AE46" s="86">
        <v>67994387</v>
      </c>
      <c r="AF46" s="88">
        <f t="shared" si="14"/>
        <v>669595974</v>
      </c>
      <c r="AG46" s="86">
        <v>1543645451</v>
      </c>
      <c r="AH46" s="86">
        <v>1543645451</v>
      </c>
      <c r="AI46" s="126">
        <v>150483517</v>
      </c>
      <c r="AJ46" s="127">
        <f t="shared" si="15"/>
        <v>0.09748580342883413</v>
      </c>
      <c r="AK46" s="128">
        <f t="shared" si="16"/>
        <v>-0.5162339312392581</v>
      </c>
    </row>
    <row r="47" spans="1:37" ht="13.5">
      <c r="A47" s="62" t="s">
        <v>112</v>
      </c>
      <c r="B47" s="63" t="s">
        <v>165</v>
      </c>
      <c r="C47" s="64" t="s">
        <v>166</v>
      </c>
      <c r="D47" s="85">
        <v>1433243728</v>
      </c>
      <c r="E47" s="86">
        <v>1123227534</v>
      </c>
      <c r="F47" s="87">
        <f t="shared" si="0"/>
        <v>2556471262</v>
      </c>
      <c r="G47" s="85">
        <v>1649686422</v>
      </c>
      <c r="H47" s="86">
        <v>1357388411</v>
      </c>
      <c r="I47" s="87">
        <f t="shared" si="1"/>
        <v>3007074833</v>
      </c>
      <c r="J47" s="85">
        <v>258986291</v>
      </c>
      <c r="K47" s="86">
        <v>141974203</v>
      </c>
      <c r="L47" s="88">
        <f t="shared" si="2"/>
        <v>400960494</v>
      </c>
      <c r="M47" s="105">
        <f t="shared" si="3"/>
        <v>0.15684138521718302</v>
      </c>
      <c r="N47" s="85">
        <v>319973119</v>
      </c>
      <c r="O47" s="86">
        <v>241835063</v>
      </c>
      <c r="P47" s="88">
        <f t="shared" si="4"/>
        <v>561808182</v>
      </c>
      <c r="Q47" s="105">
        <f t="shared" si="5"/>
        <v>0.21975924014904885</v>
      </c>
      <c r="R47" s="85">
        <v>166068321</v>
      </c>
      <c r="S47" s="86">
        <v>43845011</v>
      </c>
      <c r="T47" s="88">
        <f t="shared" si="6"/>
        <v>209913332</v>
      </c>
      <c r="U47" s="105">
        <f t="shared" si="7"/>
        <v>0.06980648758600415</v>
      </c>
      <c r="V47" s="85">
        <v>0</v>
      </c>
      <c r="W47" s="86">
        <v>0</v>
      </c>
      <c r="X47" s="88">
        <f t="shared" si="8"/>
        <v>0</v>
      </c>
      <c r="Y47" s="105">
        <f t="shared" si="9"/>
        <v>0</v>
      </c>
      <c r="Z47" s="125">
        <f t="shared" si="10"/>
        <v>745027731</v>
      </c>
      <c r="AA47" s="88">
        <f t="shared" si="11"/>
        <v>427654277</v>
      </c>
      <c r="AB47" s="88">
        <f t="shared" si="12"/>
        <v>1172682008</v>
      </c>
      <c r="AC47" s="105">
        <f t="shared" si="13"/>
        <v>0.3899743349020939</v>
      </c>
      <c r="AD47" s="85">
        <v>745939122</v>
      </c>
      <c r="AE47" s="86">
        <v>520039401</v>
      </c>
      <c r="AF47" s="88">
        <f t="shared" si="14"/>
        <v>1265978523</v>
      </c>
      <c r="AG47" s="86">
        <v>2600138535</v>
      </c>
      <c r="AH47" s="86">
        <v>2600138535</v>
      </c>
      <c r="AI47" s="126">
        <v>415397125</v>
      </c>
      <c r="AJ47" s="127">
        <f t="shared" si="15"/>
        <v>0.1597596125777198</v>
      </c>
      <c r="AK47" s="128">
        <f t="shared" si="16"/>
        <v>-0.8341888679891926</v>
      </c>
    </row>
    <row r="48" spans="1:37" ht="13.5">
      <c r="A48" s="65"/>
      <c r="B48" s="66" t="s">
        <v>167</v>
      </c>
      <c r="C48" s="67"/>
      <c r="D48" s="89">
        <f>SUM(D42:D47)</f>
        <v>3949583863</v>
      </c>
      <c r="E48" s="90">
        <f>SUM(E42:E47)</f>
        <v>1763316159</v>
      </c>
      <c r="F48" s="91">
        <f t="shared" si="0"/>
        <v>5712900022</v>
      </c>
      <c r="G48" s="89">
        <f>SUM(G42:G47)</f>
        <v>4203822061</v>
      </c>
      <c r="H48" s="90">
        <f>SUM(H42:H47)</f>
        <v>2131951690</v>
      </c>
      <c r="I48" s="91">
        <f t="shared" si="1"/>
        <v>6335773751</v>
      </c>
      <c r="J48" s="89">
        <f>SUM(J42:J47)</f>
        <v>747313661</v>
      </c>
      <c r="K48" s="90">
        <f>SUM(K42:K47)</f>
        <v>190579263</v>
      </c>
      <c r="L48" s="90">
        <f t="shared" si="2"/>
        <v>937892924</v>
      </c>
      <c r="M48" s="106">
        <f t="shared" si="3"/>
        <v>0.16417107255303548</v>
      </c>
      <c r="N48" s="89">
        <f>SUM(N42:N47)</f>
        <v>829500181</v>
      </c>
      <c r="O48" s="90">
        <f>SUM(O42:O47)</f>
        <v>640074708</v>
      </c>
      <c r="P48" s="90">
        <f t="shared" si="4"/>
        <v>1469574889</v>
      </c>
      <c r="Q48" s="106">
        <f t="shared" si="5"/>
        <v>0.2572379847959468</v>
      </c>
      <c r="R48" s="89">
        <f>SUM(R42:R47)</f>
        <v>656340376</v>
      </c>
      <c r="S48" s="90">
        <f>SUM(S42:S47)</f>
        <v>148103717</v>
      </c>
      <c r="T48" s="90">
        <f t="shared" si="6"/>
        <v>804444093</v>
      </c>
      <c r="U48" s="106">
        <f t="shared" si="7"/>
        <v>0.12696856368537962</v>
      </c>
      <c r="V48" s="89">
        <f>SUM(V42:V47)</f>
        <v>0</v>
      </c>
      <c r="W48" s="90">
        <f>SUM(W42:W47)</f>
        <v>0</v>
      </c>
      <c r="X48" s="90">
        <f t="shared" si="8"/>
        <v>0</v>
      </c>
      <c r="Y48" s="106">
        <f t="shared" si="9"/>
        <v>0</v>
      </c>
      <c r="Z48" s="89">
        <f t="shared" si="10"/>
        <v>2233154218</v>
      </c>
      <c r="AA48" s="90">
        <f t="shared" si="11"/>
        <v>978757688</v>
      </c>
      <c r="AB48" s="90">
        <f t="shared" si="12"/>
        <v>3211911906</v>
      </c>
      <c r="AC48" s="106">
        <f t="shared" si="13"/>
        <v>0.5069486430908382</v>
      </c>
      <c r="AD48" s="89">
        <f>SUM(AD42:AD47)</f>
        <v>1771913748</v>
      </c>
      <c r="AE48" s="90">
        <f>SUM(AE42:AE47)</f>
        <v>840580302</v>
      </c>
      <c r="AF48" s="90">
        <f t="shared" si="14"/>
        <v>2612494050</v>
      </c>
      <c r="AG48" s="90">
        <f>SUM(AG42:AG47)</f>
        <v>5662736088</v>
      </c>
      <c r="AH48" s="90">
        <f>SUM(AH42:AH47)</f>
        <v>5662736088</v>
      </c>
      <c r="AI48" s="91">
        <f>SUM(AI42:AI47)</f>
        <v>778244433</v>
      </c>
      <c r="AJ48" s="129">
        <f t="shared" si="15"/>
        <v>0.1374325804533238</v>
      </c>
      <c r="AK48" s="130">
        <f t="shared" si="16"/>
        <v>-0.6920781147807782</v>
      </c>
    </row>
    <row r="49" spans="1:37" ht="13.5">
      <c r="A49" s="62" t="s">
        <v>97</v>
      </c>
      <c r="B49" s="63" t="s">
        <v>168</v>
      </c>
      <c r="C49" s="64" t="s">
        <v>169</v>
      </c>
      <c r="D49" s="85">
        <v>388292128</v>
      </c>
      <c r="E49" s="86">
        <v>178384250</v>
      </c>
      <c r="F49" s="87">
        <f t="shared" si="0"/>
        <v>566676378</v>
      </c>
      <c r="G49" s="85">
        <v>389065128</v>
      </c>
      <c r="H49" s="86">
        <v>178384250</v>
      </c>
      <c r="I49" s="87">
        <f t="shared" si="1"/>
        <v>567449378</v>
      </c>
      <c r="J49" s="85">
        <v>32868163</v>
      </c>
      <c r="K49" s="86">
        <v>37617917</v>
      </c>
      <c r="L49" s="88">
        <f t="shared" si="2"/>
        <v>70486080</v>
      </c>
      <c r="M49" s="105">
        <f t="shared" si="3"/>
        <v>0.12438506833259953</v>
      </c>
      <c r="N49" s="85">
        <v>103908661</v>
      </c>
      <c r="O49" s="86">
        <v>56011117</v>
      </c>
      <c r="P49" s="88">
        <f t="shared" si="4"/>
        <v>159919778</v>
      </c>
      <c r="Q49" s="105">
        <f t="shared" si="5"/>
        <v>0.28220653658515477</v>
      </c>
      <c r="R49" s="85">
        <v>75935385</v>
      </c>
      <c r="S49" s="86">
        <v>30415175</v>
      </c>
      <c r="T49" s="88">
        <f t="shared" si="6"/>
        <v>106350560</v>
      </c>
      <c r="U49" s="105">
        <f t="shared" si="7"/>
        <v>0.18741858590952584</v>
      </c>
      <c r="V49" s="85">
        <v>0</v>
      </c>
      <c r="W49" s="86">
        <v>0</v>
      </c>
      <c r="X49" s="88">
        <f t="shared" si="8"/>
        <v>0</v>
      </c>
      <c r="Y49" s="105">
        <f t="shared" si="9"/>
        <v>0</v>
      </c>
      <c r="Z49" s="125">
        <f t="shared" si="10"/>
        <v>212712209</v>
      </c>
      <c r="AA49" s="88">
        <f t="shared" si="11"/>
        <v>124044209</v>
      </c>
      <c r="AB49" s="88">
        <f t="shared" si="12"/>
        <v>336756418</v>
      </c>
      <c r="AC49" s="105">
        <f t="shared" si="13"/>
        <v>0.5934563170849048</v>
      </c>
      <c r="AD49" s="85">
        <v>193968812</v>
      </c>
      <c r="AE49" s="86">
        <v>142790820</v>
      </c>
      <c r="AF49" s="88">
        <f t="shared" si="14"/>
        <v>336759632</v>
      </c>
      <c r="AG49" s="86">
        <v>479694141</v>
      </c>
      <c r="AH49" s="86">
        <v>479694141</v>
      </c>
      <c r="AI49" s="126">
        <v>79367193</v>
      </c>
      <c r="AJ49" s="127">
        <f t="shared" si="15"/>
        <v>0.165453746911618</v>
      </c>
      <c r="AK49" s="128">
        <f t="shared" si="16"/>
        <v>-0.6841944523802068</v>
      </c>
    </row>
    <row r="50" spans="1:37" ht="13.5">
      <c r="A50" s="62" t="s">
        <v>97</v>
      </c>
      <c r="B50" s="63" t="s">
        <v>170</v>
      </c>
      <c r="C50" s="64" t="s">
        <v>171</v>
      </c>
      <c r="D50" s="85">
        <v>332967899</v>
      </c>
      <c r="E50" s="86">
        <v>143196104</v>
      </c>
      <c r="F50" s="87">
        <f t="shared" si="0"/>
        <v>476164003</v>
      </c>
      <c r="G50" s="85">
        <v>331953958</v>
      </c>
      <c r="H50" s="86">
        <v>150814803</v>
      </c>
      <c r="I50" s="87">
        <f t="shared" si="1"/>
        <v>482768761</v>
      </c>
      <c r="J50" s="85">
        <v>41636509</v>
      </c>
      <c r="K50" s="86">
        <v>17203231</v>
      </c>
      <c r="L50" s="88">
        <f t="shared" si="2"/>
        <v>58839740</v>
      </c>
      <c r="M50" s="105">
        <f t="shared" si="3"/>
        <v>0.12357032373150643</v>
      </c>
      <c r="N50" s="85">
        <v>55932176</v>
      </c>
      <c r="O50" s="86">
        <v>28157960</v>
      </c>
      <c r="P50" s="88">
        <f t="shared" si="4"/>
        <v>84090136</v>
      </c>
      <c r="Q50" s="105">
        <f t="shared" si="5"/>
        <v>0.17659910339757456</v>
      </c>
      <c r="R50" s="85">
        <v>97205396</v>
      </c>
      <c r="S50" s="86">
        <v>21374948</v>
      </c>
      <c r="T50" s="88">
        <f t="shared" si="6"/>
        <v>118580344</v>
      </c>
      <c r="U50" s="105">
        <f t="shared" si="7"/>
        <v>0.24562555322422777</v>
      </c>
      <c r="V50" s="85">
        <v>0</v>
      </c>
      <c r="W50" s="86">
        <v>0</v>
      </c>
      <c r="X50" s="88">
        <f t="shared" si="8"/>
        <v>0</v>
      </c>
      <c r="Y50" s="105">
        <f t="shared" si="9"/>
        <v>0</v>
      </c>
      <c r="Z50" s="125">
        <f t="shared" si="10"/>
        <v>194774081</v>
      </c>
      <c r="AA50" s="88">
        <f t="shared" si="11"/>
        <v>66736139</v>
      </c>
      <c r="AB50" s="88">
        <f t="shared" si="12"/>
        <v>261510220</v>
      </c>
      <c r="AC50" s="105">
        <f t="shared" si="13"/>
        <v>0.5416883633031923</v>
      </c>
      <c r="AD50" s="85">
        <v>118509138</v>
      </c>
      <c r="AE50" s="86">
        <v>46789745</v>
      </c>
      <c r="AF50" s="88">
        <f t="shared" si="14"/>
        <v>165298883</v>
      </c>
      <c r="AG50" s="86">
        <v>392794767</v>
      </c>
      <c r="AH50" s="86">
        <v>392794767</v>
      </c>
      <c r="AI50" s="126">
        <v>39786329</v>
      </c>
      <c r="AJ50" s="127">
        <f t="shared" si="15"/>
        <v>0.10129037436998238</v>
      </c>
      <c r="AK50" s="128">
        <f t="shared" si="16"/>
        <v>-0.28263069993038004</v>
      </c>
    </row>
    <row r="51" spans="1:37" ht="13.5">
      <c r="A51" s="62" t="s">
        <v>97</v>
      </c>
      <c r="B51" s="63" t="s">
        <v>172</v>
      </c>
      <c r="C51" s="64" t="s">
        <v>173</v>
      </c>
      <c r="D51" s="85">
        <v>435560646</v>
      </c>
      <c r="E51" s="86">
        <v>77459861</v>
      </c>
      <c r="F51" s="87">
        <f t="shared" si="0"/>
        <v>513020507</v>
      </c>
      <c r="G51" s="85">
        <v>473389946</v>
      </c>
      <c r="H51" s="86">
        <v>94117846</v>
      </c>
      <c r="I51" s="87">
        <f t="shared" si="1"/>
        <v>567507792</v>
      </c>
      <c r="J51" s="85">
        <v>51361218</v>
      </c>
      <c r="K51" s="86">
        <v>10680550</v>
      </c>
      <c r="L51" s="88">
        <f t="shared" si="2"/>
        <v>62041768</v>
      </c>
      <c r="M51" s="105">
        <f t="shared" si="3"/>
        <v>0.1209342846016095</v>
      </c>
      <c r="N51" s="85">
        <v>108601042</v>
      </c>
      <c r="O51" s="86">
        <v>18947109</v>
      </c>
      <c r="P51" s="88">
        <f t="shared" si="4"/>
        <v>127548151</v>
      </c>
      <c r="Q51" s="105">
        <f t="shared" si="5"/>
        <v>0.2486219347173192</v>
      </c>
      <c r="R51" s="85">
        <v>143696804</v>
      </c>
      <c r="S51" s="86">
        <v>11917961</v>
      </c>
      <c r="T51" s="88">
        <f t="shared" si="6"/>
        <v>155614765</v>
      </c>
      <c r="U51" s="105">
        <f t="shared" si="7"/>
        <v>0.2742072746729793</v>
      </c>
      <c r="V51" s="85">
        <v>0</v>
      </c>
      <c r="W51" s="86">
        <v>0</v>
      </c>
      <c r="X51" s="88">
        <f t="shared" si="8"/>
        <v>0</v>
      </c>
      <c r="Y51" s="105">
        <f t="shared" si="9"/>
        <v>0</v>
      </c>
      <c r="Z51" s="125">
        <f t="shared" si="10"/>
        <v>303659064</v>
      </c>
      <c r="AA51" s="88">
        <f t="shared" si="11"/>
        <v>41545620</v>
      </c>
      <c r="AB51" s="88">
        <f t="shared" si="12"/>
        <v>345204684</v>
      </c>
      <c r="AC51" s="105">
        <f t="shared" si="13"/>
        <v>0.6082818401196507</v>
      </c>
      <c r="AD51" s="85">
        <v>208556364</v>
      </c>
      <c r="AE51" s="86">
        <v>46392061</v>
      </c>
      <c r="AF51" s="88">
        <f t="shared" si="14"/>
        <v>254948425</v>
      </c>
      <c r="AG51" s="86">
        <v>437660818</v>
      </c>
      <c r="AH51" s="86">
        <v>437660818</v>
      </c>
      <c r="AI51" s="126">
        <v>96985548</v>
      </c>
      <c r="AJ51" s="127">
        <f t="shared" si="15"/>
        <v>0.22159979603200394</v>
      </c>
      <c r="AK51" s="128">
        <f t="shared" si="16"/>
        <v>-0.3896225677801304</v>
      </c>
    </row>
    <row r="52" spans="1:37" ht="13.5">
      <c r="A52" s="62" t="s">
        <v>97</v>
      </c>
      <c r="B52" s="63" t="s">
        <v>174</v>
      </c>
      <c r="C52" s="64" t="s">
        <v>175</v>
      </c>
      <c r="D52" s="85">
        <v>196137503</v>
      </c>
      <c r="E52" s="86">
        <v>62189771</v>
      </c>
      <c r="F52" s="87">
        <f t="shared" si="0"/>
        <v>258327274</v>
      </c>
      <c r="G52" s="85">
        <v>188294518</v>
      </c>
      <c r="H52" s="86">
        <v>82021976</v>
      </c>
      <c r="I52" s="87">
        <f t="shared" si="1"/>
        <v>270316494</v>
      </c>
      <c r="J52" s="85">
        <v>25130994</v>
      </c>
      <c r="K52" s="86">
        <v>13000597</v>
      </c>
      <c r="L52" s="88">
        <f t="shared" si="2"/>
        <v>38131591</v>
      </c>
      <c r="M52" s="105">
        <f t="shared" si="3"/>
        <v>0.14760962096476116</v>
      </c>
      <c r="N52" s="85">
        <v>30271683</v>
      </c>
      <c r="O52" s="86">
        <v>18202804</v>
      </c>
      <c r="P52" s="88">
        <f t="shared" si="4"/>
        <v>48474487</v>
      </c>
      <c r="Q52" s="105">
        <f t="shared" si="5"/>
        <v>0.18764757684858316</v>
      </c>
      <c r="R52" s="85">
        <v>23149583</v>
      </c>
      <c r="S52" s="86">
        <v>16945280</v>
      </c>
      <c r="T52" s="88">
        <f t="shared" si="6"/>
        <v>40094863</v>
      </c>
      <c r="U52" s="105">
        <f t="shared" si="7"/>
        <v>0.14832562529462223</v>
      </c>
      <c r="V52" s="85">
        <v>0</v>
      </c>
      <c r="W52" s="86">
        <v>0</v>
      </c>
      <c r="X52" s="88">
        <f t="shared" si="8"/>
        <v>0</v>
      </c>
      <c r="Y52" s="105">
        <f t="shared" si="9"/>
        <v>0</v>
      </c>
      <c r="Z52" s="125">
        <f t="shared" si="10"/>
        <v>78552260</v>
      </c>
      <c r="AA52" s="88">
        <f t="shared" si="11"/>
        <v>48148681</v>
      </c>
      <c r="AB52" s="88">
        <f t="shared" si="12"/>
        <v>126700941</v>
      </c>
      <c r="AC52" s="105">
        <f t="shared" si="13"/>
        <v>0.46871331869227334</v>
      </c>
      <c r="AD52" s="85">
        <v>83582772</v>
      </c>
      <c r="AE52" s="86">
        <v>60479968</v>
      </c>
      <c r="AF52" s="88">
        <f t="shared" si="14"/>
        <v>144062740</v>
      </c>
      <c r="AG52" s="86">
        <v>206365271</v>
      </c>
      <c r="AH52" s="86">
        <v>206365271</v>
      </c>
      <c r="AI52" s="126">
        <v>32285996</v>
      </c>
      <c r="AJ52" s="127">
        <f t="shared" si="15"/>
        <v>0.15645072372666813</v>
      </c>
      <c r="AK52" s="128">
        <f t="shared" si="16"/>
        <v>-0.7216847118137556</v>
      </c>
    </row>
    <row r="53" spans="1:37" ht="13.5">
      <c r="A53" s="62" t="s">
        <v>112</v>
      </c>
      <c r="B53" s="63" t="s">
        <v>176</v>
      </c>
      <c r="C53" s="64" t="s">
        <v>177</v>
      </c>
      <c r="D53" s="85">
        <v>731419973</v>
      </c>
      <c r="E53" s="86">
        <v>579459350</v>
      </c>
      <c r="F53" s="87">
        <f t="shared" si="0"/>
        <v>1310879323</v>
      </c>
      <c r="G53" s="85">
        <v>723965826</v>
      </c>
      <c r="H53" s="86">
        <v>565594400</v>
      </c>
      <c r="I53" s="87">
        <f t="shared" si="1"/>
        <v>1289560226</v>
      </c>
      <c r="J53" s="85">
        <v>70838137</v>
      </c>
      <c r="K53" s="86">
        <v>90229840</v>
      </c>
      <c r="L53" s="88">
        <f t="shared" si="2"/>
        <v>161067977</v>
      </c>
      <c r="M53" s="105">
        <f t="shared" si="3"/>
        <v>0.12287017895086594</v>
      </c>
      <c r="N53" s="85">
        <v>162854714</v>
      </c>
      <c r="O53" s="86">
        <v>125498992</v>
      </c>
      <c r="P53" s="88">
        <f t="shared" si="4"/>
        <v>288353706</v>
      </c>
      <c r="Q53" s="105">
        <f t="shared" si="5"/>
        <v>0.2199696806110962</v>
      </c>
      <c r="R53" s="85">
        <v>134754426</v>
      </c>
      <c r="S53" s="86">
        <v>72661706</v>
      </c>
      <c r="T53" s="88">
        <f t="shared" si="6"/>
        <v>207416132</v>
      </c>
      <c r="U53" s="105">
        <f t="shared" si="7"/>
        <v>0.16084253206488086</v>
      </c>
      <c r="V53" s="85">
        <v>0</v>
      </c>
      <c r="W53" s="86">
        <v>0</v>
      </c>
      <c r="X53" s="88">
        <f t="shared" si="8"/>
        <v>0</v>
      </c>
      <c r="Y53" s="105">
        <f t="shared" si="9"/>
        <v>0</v>
      </c>
      <c r="Z53" s="125">
        <f t="shared" si="10"/>
        <v>368447277</v>
      </c>
      <c r="AA53" s="88">
        <f t="shared" si="11"/>
        <v>288390538</v>
      </c>
      <c r="AB53" s="88">
        <f t="shared" si="12"/>
        <v>656837815</v>
      </c>
      <c r="AC53" s="105">
        <f t="shared" si="13"/>
        <v>0.5093502434061579</v>
      </c>
      <c r="AD53" s="85">
        <v>364484342</v>
      </c>
      <c r="AE53" s="86">
        <v>339626668</v>
      </c>
      <c r="AF53" s="88">
        <f t="shared" si="14"/>
        <v>704111010</v>
      </c>
      <c r="AG53" s="86">
        <v>1199286528</v>
      </c>
      <c r="AH53" s="86">
        <v>1199286528</v>
      </c>
      <c r="AI53" s="126">
        <v>276807340</v>
      </c>
      <c r="AJ53" s="127">
        <f t="shared" si="15"/>
        <v>0.23081001373509968</v>
      </c>
      <c r="AK53" s="128">
        <f t="shared" si="16"/>
        <v>-0.7054212630477117</v>
      </c>
    </row>
    <row r="54" spans="1:37" ht="13.5">
      <c r="A54" s="65"/>
      <c r="B54" s="66" t="s">
        <v>178</v>
      </c>
      <c r="C54" s="67"/>
      <c r="D54" s="89">
        <f>SUM(D49:D53)</f>
        <v>2084378149</v>
      </c>
      <c r="E54" s="90">
        <f>SUM(E49:E53)</f>
        <v>1040689336</v>
      </c>
      <c r="F54" s="91">
        <f t="shared" si="0"/>
        <v>3125067485</v>
      </c>
      <c r="G54" s="89">
        <f>SUM(G49:G53)</f>
        <v>2106669376</v>
      </c>
      <c r="H54" s="90">
        <f>SUM(H49:H53)</f>
        <v>1070933275</v>
      </c>
      <c r="I54" s="91">
        <f t="shared" si="1"/>
        <v>3177602651</v>
      </c>
      <c r="J54" s="89">
        <f>SUM(J49:J53)</f>
        <v>221835021</v>
      </c>
      <c r="K54" s="90">
        <f>SUM(K49:K53)</f>
        <v>168732135</v>
      </c>
      <c r="L54" s="90">
        <f t="shared" si="2"/>
        <v>390567156</v>
      </c>
      <c r="M54" s="106">
        <f t="shared" si="3"/>
        <v>0.12497879097801307</v>
      </c>
      <c r="N54" s="89">
        <f>SUM(N49:N53)</f>
        <v>461568276</v>
      </c>
      <c r="O54" s="90">
        <f>SUM(O49:O53)</f>
        <v>246817982</v>
      </c>
      <c r="P54" s="90">
        <f t="shared" si="4"/>
        <v>708386258</v>
      </c>
      <c r="Q54" s="106">
        <f t="shared" si="5"/>
        <v>0.2266787073879782</v>
      </c>
      <c r="R54" s="89">
        <f>SUM(R49:R53)</f>
        <v>474741594</v>
      </c>
      <c r="S54" s="90">
        <f>SUM(S49:S53)</f>
        <v>153315070</v>
      </c>
      <c r="T54" s="90">
        <f t="shared" si="6"/>
        <v>628056664</v>
      </c>
      <c r="U54" s="106">
        <f t="shared" si="7"/>
        <v>0.1976511014686965</v>
      </c>
      <c r="V54" s="89">
        <f>SUM(V49:V53)</f>
        <v>0</v>
      </c>
      <c r="W54" s="90">
        <f>SUM(W49:W53)</f>
        <v>0</v>
      </c>
      <c r="X54" s="90">
        <f t="shared" si="8"/>
        <v>0</v>
      </c>
      <c r="Y54" s="106">
        <f t="shared" si="9"/>
        <v>0</v>
      </c>
      <c r="Z54" s="89">
        <f t="shared" si="10"/>
        <v>1158144891</v>
      </c>
      <c r="AA54" s="90">
        <f t="shared" si="11"/>
        <v>568865187</v>
      </c>
      <c r="AB54" s="90">
        <f t="shared" si="12"/>
        <v>1727010078</v>
      </c>
      <c r="AC54" s="106">
        <f t="shared" si="13"/>
        <v>0.5434946617559326</v>
      </c>
      <c r="AD54" s="89">
        <f>SUM(AD49:AD53)</f>
        <v>969101428</v>
      </c>
      <c r="AE54" s="90">
        <f>SUM(AE49:AE53)</f>
        <v>636079262</v>
      </c>
      <c r="AF54" s="90">
        <f t="shared" si="14"/>
        <v>1605180690</v>
      </c>
      <c r="AG54" s="90">
        <f>SUM(AG49:AG53)</f>
        <v>2715801525</v>
      </c>
      <c r="AH54" s="90">
        <f>SUM(AH49:AH53)</f>
        <v>2715801525</v>
      </c>
      <c r="AI54" s="91">
        <f>SUM(AI49:AI53)</f>
        <v>525232406</v>
      </c>
      <c r="AJ54" s="129">
        <f t="shared" si="15"/>
        <v>0.19339867113448211</v>
      </c>
      <c r="AK54" s="130">
        <f t="shared" si="16"/>
        <v>-0.6087314855500785</v>
      </c>
    </row>
    <row r="55" spans="1:37" ht="13.5">
      <c r="A55" s="68"/>
      <c r="B55" s="69" t="s">
        <v>179</v>
      </c>
      <c r="C55" s="70"/>
      <c r="D55" s="92">
        <f>SUM(D9:D10,D12:D19,D21:D27,D29:D35,D37:D40,D42:D47,D49:D53)</f>
        <v>35468396140</v>
      </c>
      <c r="E55" s="93">
        <f>SUM(E9:E10,E12:E19,E21:E27,E29:E35,E37:E40,E42:E47,E49:E53)</f>
        <v>8638190554</v>
      </c>
      <c r="F55" s="94">
        <f t="shared" si="0"/>
        <v>44106586694</v>
      </c>
      <c r="G55" s="92">
        <f>SUM(G9:G10,G12:G19,G21:G27,G29:G35,G37:G40,G42:G47,G49:G53)</f>
        <v>35702985632</v>
      </c>
      <c r="H55" s="93">
        <f>SUM(H9:H10,H12:H19,H21:H27,H29:H35,H37:H40,H42:H47,H49:H53)</f>
        <v>9785161058</v>
      </c>
      <c r="I55" s="94">
        <f t="shared" si="1"/>
        <v>45488146690</v>
      </c>
      <c r="J55" s="92">
        <f>SUM(J9:J10,J12:J19,J21:J27,J29:J35,J37:J40,J42:J47,J49:J53)</f>
        <v>4556830068</v>
      </c>
      <c r="K55" s="93">
        <f>SUM(K9:K10,K12:K19,K21:K27,K29:K35,K37:K40,K42:K47,K49:K53)</f>
        <v>4071160588</v>
      </c>
      <c r="L55" s="93">
        <f t="shared" si="2"/>
        <v>8627990656</v>
      </c>
      <c r="M55" s="107">
        <f t="shared" si="3"/>
        <v>0.19561682965536983</v>
      </c>
      <c r="N55" s="92">
        <f>SUM(N9:N10,N12:N19,N21:N27,N29:N35,N37:N40,N42:N47,N49:N53)</f>
        <v>5125575110</v>
      </c>
      <c r="O55" s="93">
        <f>SUM(O9:O10,O12:O19,O21:O27,O29:O35,O37:O40,O42:O47,O49:O53)</f>
        <v>1735890631</v>
      </c>
      <c r="P55" s="93">
        <f t="shared" si="4"/>
        <v>6861465741</v>
      </c>
      <c r="Q55" s="107">
        <f t="shared" si="5"/>
        <v>0.1555655573305425</v>
      </c>
      <c r="R55" s="92">
        <f>SUM(R9:R10,R12:R19,R21:R27,R29:R35,R37:R40,R42:R47,R49:R53)</f>
        <v>5752519066</v>
      </c>
      <c r="S55" s="93">
        <f>SUM(S9:S10,S12:S19,S21:S27,S29:S35,S37:S40,S42:S47,S49:S53)</f>
        <v>1843913839</v>
      </c>
      <c r="T55" s="93">
        <f t="shared" si="6"/>
        <v>7596432905</v>
      </c>
      <c r="U55" s="107">
        <f t="shared" si="7"/>
        <v>0.1669980743944</v>
      </c>
      <c r="V55" s="92">
        <f>SUM(V9:V10,V12:V19,V21:V27,V29:V35,V37:V40,V42:V47,V49:V53)</f>
        <v>0</v>
      </c>
      <c r="W55" s="93">
        <f>SUM(W9:W10,W12:W19,W21:W27,W29:W35,W37:W40,W42:W47,W49:W53)</f>
        <v>0</v>
      </c>
      <c r="X55" s="93">
        <f t="shared" si="8"/>
        <v>0</v>
      </c>
      <c r="Y55" s="107">
        <f t="shared" si="9"/>
        <v>0</v>
      </c>
      <c r="Z55" s="92">
        <f t="shared" si="10"/>
        <v>15434924244</v>
      </c>
      <c r="AA55" s="93">
        <f t="shared" si="11"/>
        <v>7650965058</v>
      </c>
      <c r="AB55" s="93">
        <f t="shared" si="12"/>
        <v>23085889302</v>
      </c>
      <c r="AC55" s="107">
        <f t="shared" si="13"/>
        <v>0.5075143962080817</v>
      </c>
      <c r="AD55" s="92">
        <f>SUM(AD9:AD10,AD12:AD19,AD21:AD27,AD29:AD35,AD37:AD40,AD42:AD47,AD49:AD53)</f>
        <v>19813145002</v>
      </c>
      <c r="AE55" s="93">
        <f>SUM(AE9:AE10,AE12:AE19,AE21:AE27,AE29:AE35,AE37:AE40,AE42:AE47,AE49:AE53)</f>
        <v>5707960162</v>
      </c>
      <c r="AF55" s="93">
        <f t="shared" si="14"/>
        <v>25521105164</v>
      </c>
      <c r="AG55" s="93">
        <f>SUM(AG9:AG10,AG12:AG19,AG21:AG27,AG29:AG35,AG37:AG40,AG42:AG47,AG49:AG53)</f>
        <v>35553731501</v>
      </c>
      <c r="AH55" s="93">
        <f>SUM(AH9:AH10,AH12:AH19,AH21:AH27,AH29:AH35,AH37:AH40,AH42:AH47,AH49:AH53)</f>
        <v>35553731501</v>
      </c>
      <c r="AI55" s="94">
        <f>SUM(AI9:AI10,AI12:AI19,AI21:AI27,AI29:AI35,AI37:AI40,AI42:AI47,AI49:AI53)</f>
        <v>7463154585</v>
      </c>
      <c r="AJ55" s="131">
        <f t="shared" si="15"/>
        <v>0.20991199151037318</v>
      </c>
      <c r="AK55" s="132">
        <f t="shared" si="16"/>
        <v>-0.7023470239166795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50</v>
      </c>
      <c r="C9" s="64" t="s">
        <v>51</v>
      </c>
      <c r="D9" s="85">
        <v>6819794764</v>
      </c>
      <c r="E9" s="86">
        <v>1266260876</v>
      </c>
      <c r="F9" s="87">
        <f>$D9+$E9</f>
        <v>8086055640</v>
      </c>
      <c r="G9" s="85">
        <v>6457213387</v>
      </c>
      <c r="H9" s="86">
        <v>1017167100</v>
      </c>
      <c r="I9" s="87">
        <f>$G9+$H9</f>
        <v>7474380487</v>
      </c>
      <c r="J9" s="85">
        <v>2387382195</v>
      </c>
      <c r="K9" s="86">
        <v>48283747</v>
      </c>
      <c r="L9" s="88">
        <f>$J9+$K9</f>
        <v>2435665942</v>
      </c>
      <c r="M9" s="105">
        <f>IF($F9=0,0,$L9/$F9)</f>
        <v>0.3012180537011492</v>
      </c>
      <c r="N9" s="85">
        <v>1457354311</v>
      </c>
      <c r="O9" s="86">
        <v>130577318</v>
      </c>
      <c r="P9" s="88">
        <f>$N9+$O9</f>
        <v>1587931629</v>
      </c>
      <c r="Q9" s="105">
        <f>IF($F9=0,0,$P9/$F9)</f>
        <v>0.1963790134147531</v>
      </c>
      <c r="R9" s="85">
        <v>1530456396</v>
      </c>
      <c r="S9" s="86">
        <v>102776868</v>
      </c>
      <c r="T9" s="88">
        <f>$R9+$S9</f>
        <v>1633233264</v>
      </c>
      <c r="U9" s="105">
        <f>IF($I9=0,0,$T9/$I9)</f>
        <v>0.21851085408892965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5375192902</v>
      </c>
      <c r="AA9" s="88">
        <f>$K9+$O9+$S9</f>
        <v>281637933</v>
      </c>
      <c r="AB9" s="88">
        <f>$Z9+$AA9</f>
        <v>5656830835</v>
      </c>
      <c r="AC9" s="105">
        <f>IF($I9=0,0,$AB9/$I9)</f>
        <v>0.7568293913908694</v>
      </c>
      <c r="AD9" s="85">
        <v>4327862408</v>
      </c>
      <c r="AE9" s="86">
        <v>488403799</v>
      </c>
      <c r="AF9" s="88">
        <f>$AD9+$AE9</f>
        <v>4816266207</v>
      </c>
      <c r="AG9" s="86">
        <v>7434296998</v>
      </c>
      <c r="AH9" s="86">
        <v>7434296998</v>
      </c>
      <c r="AI9" s="126">
        <v>1452859256</v>
      </c>
      <c r="AJ9" s="127">
        <f>IF($AH9=0,0,$AI9/$AH9)</f>
        <v>0.195426582552574</v>
      </c>
      <c r="AK9" s="128">
        <f>IF($AF9=0,0,(($T9/$AF9)-1))</f>
        <v>-0.6608922360590771</v>
      </c>
    </row>
    <row r="10" spans="1:37" ht="13.5">
      <c r="A10" s="65"/>
      <c r="B10" s="66" t="s">
        <v>96</v>
      </c>
      <c r="C10" s="67"/>
      <c r="D10" s="89">
        <f>D9</f>
        <v>6819794764</v>
      </c>
      <c r="E10" s="90">
        <f>E9</f>
        <v>1266260876</v>
      </c>
      <c r="F10" s="91">
        <f aca="true" t="shared" si="0" ref="F10:F37">$D10+$E10</f>
        <v>8086055640</v>
      </c>
      <c r="G10" s="89">
        <f>G9</f>
        <v>6457213387</v>
      </c>
      <c r="H10" s="90">
        <f>H9</f>
        <v>1017167100</v>
      </c>
      <c r="I10" s="91">
        <f aca="true" t="shared" si="1" ref="I10:I37">$G10+$H10</f>
        <v>7474380487</v>
      </c>
      <c r="J10" s="89">
        <f>J9</f>
        <v>2387382195</v>
      </c>
      <c r="K10" s="90">
        <f>K9</f>
        <v>48283747</v>
      </c>
      <c r="L10" s="90">
        <f aca="true" t="shared" si="2" ref="L10:L37">$J10+$K10</f>
        <v>2435665942</v>
      </c>
      <c r="M10" s="106">
        <f aca="true" t="shared" si="3" ref="M10:M37">IF($F10=0,0,$L10/$F10)</f>
        <v>0.3012180537011492</v>
      </c>
      <c r="N10" s="89">
        <f>N9</f>
        <v>1457354311</v>
      </c>
      <c r="O10" s="90">
        <f>O9</f>
        <v>130577318</v>
      </c>
      <c r="P10" s="90">
        <f aca="true" t="shared" si="4" ref="P10:P37">$N10+$O10</f>
        <v>1587931629</v>
      </c>
      <c r="Q10" s="106">
        <f aca="true" t="shared" si="5" ref="Q10:Q37">IF($F10=0,0,$P10/$F10)</f>
        <v>0.1963790134147531</v>
      </c>
      <c r="R10" s="89">
        <f>R9</f>
        <v>1530456396</v>
      </c>
      <c r="S10" s="90">
        <f>S9</f>
        <v>102776868</v>
      </c>
      <c r="T10" s="90">
        <f aca="true" t="shared" si="6" ref="T10:T37">$R10+$S10</f>
        <v>1633233264</v>
      </c>
      <c r="U10" s="106">
        <f aca="true" t="shared" si="7" ref="U10:U37">IF($I10=0,0,$T10/$I10)</f>
        <v>0.21851085408892965</v>
      </c>
      <c r="V10" s="89">
        <f>V9</f>
        <v>0</v>
      </c>
      <c r="W10" s="90">
        <f>W9</f>
        <v>0</v>
      </c>
      <c r="X10" s="90">
        <f aca="true" t="shared" si="8" ref="X10:X37">$V10+$W10</f>
        <v>0</v>
      </c>
      <c r="Y10" s="106">
        <f aca="true" t="shared" si="9" ref="Y10:Y37">IF($I10=0,0,$X10/$I10)</f>
        <v>0</v>
      </c>
      <c r="Z10" s="89">
        <f aca="true" t="shared" si="10" ref="Z10:Z37">$J10+$N10+$R10</f>
        <v>5375192902</v>
      </c>
      <c r="AA10" s="90">
        <f aca="true" t="shared" si="11" ref="AA10:AA37">$K10+$O10+$S10</f>
        <v>281637933</v>
      </c>
      <c r="AB10" s="90">
        <f aca="true" t="shared" si="12" ref="AB10:AB37">$Z10+$AA10</f>
        <v>5656830835</v>
      </c>
      <c r="AC10" s="106">
        <f aca="true" t="shared" si="13" ref="AC10:AC37">IF($I10=0,0,$AB10/$I10)</f>
        <v>0.7568293913908694</v>
      </c>
      <c r="AD10" s="89">
        <f>AD9</f>
        <v>4327862408</v>
      </c>
      <c r="AE10" s="90">
        <f>AE9</f>
        <v>488403799</v>
      </c>
      <c r="AF10" s="90">
        <f aca="true" t="shared" si="14" ref="AF10:AF37">$AD10+$AE10</f>
        <v>4816266207</v>
      </c>
      <c r="AG10" s="90">
        <f>AG9</f>
        <v>7434296998</v>
      </c>
      <c r="AH10" s="90">
        <f>AH9</f>
        <v>7434296998</v>
      </c>
      <c r="AI10" s="91">
        <f>AI9</f>
        <v>1452859256</v>
      </c>
      <c r="AJ10" s="129">
        <f aca="true" t="shared" si="15" ref="AJ10:AJ37">IF($AH10=0,0,$AI10/$AH10)</f>
        <v>0.195426582552574</v>
      </c>
      <c r="AK10" s="130">
        <f aca="true" t="shared" si="16" ref="AK10:AK37">IF($AF10=0,0,(($T10/$AF10)-1))</f>
        <v>-0.6608922360590771</v>
      </c>
    </row>
    <row r="11" spans="1:37" ht="13.5">
      <c r="A11" s="62" t="s">
        <v>97</v>
      </c>
      <c r="B11" s="63" t="s">
        <v>180</v>
      </c>
      <c r="C11" s="64" t="s">
        <v>181</v>
      </c>
      <c r="D11" s="85">
        <v>182317722</v>
      </c>
      <c r="E11" s="86">
        <v>285809646</v>
      </c>
      <c r="F11" s="87">
        <f t="shared" si="0"/>
        <v>468127368</v>
      </c>
      <c r="G11" s="85">
        <v>184380145</v>
      </c>
      <c r="H11" s="86">
        <v>47503250</v>
      </c>
      <c r="I11" s="87">
        <f t="shared" si="1"/>
        <v>231883395</v>
      </c>
      <c r="J11" s="85">
        <v>11567723</v>
      </c>
      <c r="K11" s="86">
        <v>6892961</v>
      </c>
      <c r="L11" s="88">
        <f t="shared" si="2"/>
        <v>18460684</v>
      </c>
      <c r="M11" s="105">
        <f t="shared" si="3"/>
        <v>0.039435173548750944</v>
      </c>
      <c r="N11" s="85">
        <v>15144153</v>
      </c>
      <c r="O11" s="86">
        <v>54490</v>
      </c>
      <c r="P11" s="88">
        <f t="shared" si="4"/>
        <v>15198643</v>
      </c>
      <c r="Q11" s="105">
        <f t="shared" si="5"/>
        <v>0.03246689691511478</v>
      </c>
      <c r="R11" s="85">
        <v>11536704</v>
      </c>
      <c r="S11" s="86">
        <v>24954</v>
      </c>
      <c r="T11" s="88">
        <f t="shared" si="6"/>
        <v>11561658</v>
      </c>
      <c r="U11" s="105">
        <f t="shared" si="7"/>
        <v>0.0498597926772635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38248580</v>
      </c>
      <c r="AA11" s="88">
        <f t="shared" si="11"/>
        <v>6972405</v>
      </c>
      <c r="AB11" s="88">
        <f t="shared" si="12"/>
        <v>45220985</v>
      </c>
      <c r="AC11" s="105">
        <f t="shared" si="13"/>
        <v>0.19501605537559083</v>
      </c>
      <c r="AD11" s="85">
        <v>59225505</v>
      </c>
      <c r="AE11" s="86">
        <v>11595262</v>
      </c>
      <c r="AF11" s="88">
        <f t="shared" si="14"/>
        <v>70820767</v>
      </c>
      <c r="AG11" s="86">
        <v>264987251</v>
      </c>
      <c r="AH11" s="86">
        <v>264987251</v>
      </c>
      <c r="AI11" s="126">
        <v>19032593</v>
      </c>
      <c r="AJ11" s="127">
        <f t="shared" si="15"/>
        <v>0.07182456109935643</v>
      </c>
      <c r="AK11" s="128">
        <f t="shared" si="16"/>
        <v>-0.836747630818514</v>
      </c>
    </row>
    <row r="12" spans="1:37" ht="13.5">
      <c r="A12" s="62" t="s">
        <v>97</v>
      </c>
      <c r="B12" s="63" t="s">
        <v>182</v>
      </c>
      <c r="C12" s="64" t="s">
        <v>183</v>
      </c>
      <c r="D12" s="85">
        <v>1193877420</v>
      </c>
      <c r="E12" s="86">
        <v>94780006</v>
      </c>
      <c r="F12" s="87">
        <f t="shared" si="0"/>
        <v>1288657426</v>
      </c>
      <c r="G12" s="85">
        <v>310154181</v>
      </c>
      <c r="H12" s="86">
        <v>51779001</v>
      </c>
      <c r="I12" s="87">
        <f t="shared" si="1"/>
        <v>361933182</v>
      </c>
      <c r="J12" s="85">
        <v>0</v>
      </c>
      <c r="K12" s="86">
        <v>0</v>
      </c>
      <c r="L12" s="88">
        <f t="shared" si="2"/>
        <v>0</v>
      </c>
      <c r="M12" s="105">
        <f t="shared" si="3"/>
        <v>0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0</v>
      </c>
      <c r="AA12" s="88">
        <f t="shared" si="11"/>
        <v>0</v>
      </c>
      <c r="AB12" s="88">
        <f t="shared" si="12"/>
        <v>0</v>
      </c>
      <c r="AC12" s="105">
        <f t="shared" si="13"/>
        <v>0</v>
      </c>
      <c r="AD12" s="85">
        <v>174106037</v>
      </c>
      <c r="AE12" s="86">
        <v>1170252</v>
      </c>
      <c r="AF12" s="88">
        <f t="shared" si="14"/>
        <v>175276289</v>
      </c>
      <c r="AG12" s="86">
        <v>429968457</v>
      </c>
      <c r="AH12" s="86">
        <v>429968457</v>
      </c>
      <c r="AI12" s="126">
        <v>44782138</v>
      </c>
      <c r="AJ12" s="127">
        <f t="shared" si="15"/>
        <v>0.1041521471422728</v>
      </c>
      <c r="AK12" s="128">
        <f t="shared" si="16"/>
        <v>-1</v>
      </c>
    </row>
    <row r="13" spans="1:37" ht="13.5">
      <c r="A13" s="62" t="s">
        <v>97</v>
      </c>
      <c r="B13" s="63" t="s">
        <v>184</v>
      </c>
      <c r="C13" s="64" t="s">
        <v>185</v>
      </c>
      <c r="D13" s="85">
        <v>215089848</v>
      </c>
      <c r="E13" s="86">
        <v>79302450</v>
      </c>
      <c r="F13" s="87">
        <f t="shared" si="0"/>
        <v>294392298</v>
      </c>
      <c r="G13" s="85">
        <v>215089848</v>
      </c>
      <c r="H13" s="86">
        <v>79302450</v>
      </c>
      <c r="I13" s="87">
        <f t="shared" si="1"/>
        <v>294392298</v>
      </c>
      <c r="J13" s="85">
        <v>10106838</v>
      </c>
      <c r="K13" s="86">
        <v>2496751</v>
      </c>
      <c r="L13" s="88">
        <f t="shared" si="2"/>
        <v>12603589</v>
      </c>
      <c r="M13" s="105">
        <f t="shared" si="3"/>
        <v>0.042812223980126005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17737964</v>
      </c>
      <c r="S13" s="86">
        <v>5133151</v>
      </c>
      <c r="T13" s="88">
        <f t="shared" si="6"/>
        <v>22871115</v>
      </c>
      <c r="U13" s="105">
        <f t="shared" si="7"/>
        <v>0.07768924375868012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27844802</v>
      </c>
      <c r="AA13" s="88">
        <f t="shared" si="11"/>
        <v>7629902</v>
      </c>
      <c r="AB13" s="88">
        <f t="shared" si="12"/>
        <v>35474704</v>
      </c>
      <c r="AC13" s="105">
        <f t="shared" si="13"/>
        <v>0.12050146773880613</v>
      </c>
      <c r="AD13" s="85">
        <v>68394477</v>
      </c>
      <c r="AE13" s="86">
        <v>45580689</v>
      </c>
      <c r="AF13" s="88">
        <f t="shared" si="14"/>
        <v>113975166</v>
      </c>
      <c r="AG13" s="86">
        <v>298884179</v>
      </c>
      <c r="AH13" s="86">
        <v>298884179</v>
      </c>
      <c r="AI13" s="126">
        <v>54682376</v>
      </c>
      <c r="AJ13" s="127">
        <f t="shared" si="15"/>
        <v>0.18295507036523334</v>
      </c>
      <c r="AK13" s="128">
        <f t="shared" si="16"/>
        <v>-0.7993324703734145</v>
      </c>
    </row>
    <row r="14" spans="1:37" ht="13.5">
      <c r="A14" s="62" t="s">
        <v>112</v>
      </c>
      <c r="B14" s="63" t="s">
        <v>186</v>
      </c>
      <c r="C14" s="64" t="s">
        <v>187</v>
      </c>
      <c r="D14" s="85">
        <v>69055088</v>
      </c>
      <c r="E14" s="86">
        <v>270537</v>
      </c>
      <c r="F14" s="87">
        <f t="shared" si="0"/>
        <v>69325625</v>
      </c>
      <c r="G14" s="85">
        <v>70162681</v>
      </c>
      <c r="H14" s="86">
        <v>246000</v>
      </c>
      <c r="I14" s="87">
        <f t="shared" si="1"/>
        <v>70408681</v>
      </c>
      <c r="J14" s="85">
        <v>13487269</v>
      </c>
      <c r="K14" s="86">
        <v>57371</v>
      </c>
      <c r="L14" s="88">
        <f t="shared" si="2"/>
        <v>13544640</v>
      </c>
      <c r="M14" s="105">
        <f t="shared" si="3"/>
        <v>0.1953771062287574</v>
      </c>
      <c r="N14" s="85">
        <v>8797092</v>
      </c>
      <c r="O14" s="86">
        <v>36885</v>
      </c>
      <c r="P14" s="88">
        <f t="shared" si="4"/>
        <v>8833977</v>
      </c>
      <c r="Q14" s="105">
        <f t="shared" si="5"/>
        <v>0.12742729690500446</v>
      </c>
      <c r="R14" s="85">
        <v>51717532</v>
      </c>
      <c r="S14" s="86">
        <v>297797</v>
      </c>
      <c r="T14" s="88">
        <f t="shared" si="6"/>
        <v>52015329</v>
      </c>
      <c r="U14" s="105">
        <f t="shared" si="7"/>
        <v>0.7387630084989094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74001893</v>
      </c>
      <c r="AA14" s="88">
        <f t="shared" si="11"/>
        <v>392053</v>
      </c>
      <c r="AB14" s="88">
        <f t="shared" si="12"/>
        <v>74393946</v>
      </c>
      <c r="AC14" s="105">
        <f t="shared" si="13"/>
        <v>1.0566018982801282</v>
      </c>
      <c r="AD14" s="85">
        <v>33136220</v>
      </c>
      <c r="AE14" s="86">
        <v>7563</v>
      </c>
      <c r="AF14" s="88">
        <f t="shared" si="14"/>
        <v>33143783</v>
      </c>
      <c r="AG14" s="86">
        <v>62081826</v>
      </c>
      <c r="AH14" s="86">
        <v>62081826</v>
      </c>
      <c r="AI14" s="126">
        <v>4505307</v>
      </c>
      <c r="AJ14" s="127">
        <f t="shared" si="15"/>
        <v>0.07257046530815636</v>
      </c>
      <c r="AK14" s="128">
        <f t="shared" si="16"/>
        <v>0.5693841888839304</v>
      </c>
    </row>
    <row r="15" spans="1:37" ht="13.5">
      <c r="A15" s="65"/>
      <c r="B15" s="66" t="s">
        <v>188</v>
      </c>
      <c r="C15" s="67"/>
      <c r="D15" s="89">
        <f>SUM(D11:D14)</f>
        <v>1660340078</v>
      </c>
      <c r="E15" s="90">
        <f>SUM(E11:E14)</f>
        <v>460162639</v>
      </c>
      <c r="F15" s="91">
        <f t="shared" si="0"/>
        <v>2120502717</v>
      </c>
      <c r="G15" s="89">
        <f>SUM(G11:G14)</f>
        <v>779786855</v>
      </c>
      <c r="H15" s="90">
        <f>SUM(H11:H14)</f>
        <v>178830701</v>
      </c>
      <c r="I15" s="91">
        <f t="shared" si="1"/>
        <v>958617556</v>
      </c>
      <c r="J15" s="89">
        <f>SUM(J11:J14)</f>
        <v>35161830</v>
      </c>
      <c r="K15" s="90">
        <f>SUM(K11:K14)</f>
        <v>9447083</v>
      </c>
      <c r="L15" s="90">
        <f t="shared" si="2"/>
        <v>44608913</v>
      </c>
      <c r="M15" s="106">
        <f t="shared" si="3"/>
        <v>0.021036951588117206</v>
      </c>
      <c r="N15" s="89">
        <f>SUM(N11:N14)</f>
        <v>23941245</v>
      </c>
      <c r="O15" s="90">
        <f>SUM(O11:O14)</f>
        <v>91375</v>
      </c>
      <c r="P15" s="90">
        <f t="shared" si="4"/>
        <v>24032620</v>
      </c>
      <c r="Q15" s="106">
        <f t="shared" si="5"/>
        <v>0.011333454000002584</v>
      </c>
      <c r="R15" s="89">
        <f>SUM(R11:R14)</f>
        <v>80992200</v>
      </c>
      <c r="S15" s="90">
        <f>SUM(S11:S14)</f>
        <v>5455902</v>
      </c>
      <c r="T15" s="90">
        <f t="shared" si="6"/>
        <v>86448102</v>
      </c>
      <c r="U15" s="106">
        <f t="shared" si="7"/>
        <v>0.09017996953938531</v>
      </c>
      <c r="V15" s="89">
        <f>SUM(V11:V14)</f>
        <v>0</v>
      </c>
      <c r="W15" s="90">
        <f>SUM(W11:W14)</f>
        <v>0</v>
      </c>
      <c r="X15" s="90">
        <f t="shared" si="8"/>
        <v>0</v>
      </c>
      <c r="Y15" s="106">
        <f t="shared" si="9"/>
        <v>0</v>
      </c>
      <c r="Z15" s="89">
        <f t="shared" si="10"/>
        <v>140095275</v>
      </c>
      <c r="AA15" s="90">
        <f t="shared" si="11"/>
        <v>14994360</v>
      </c>
      <c r="AB15" s="90">
        <f t="shared" si="12"/>
        <v>155089635</v>
      </c>
      <c r="AC15" s="106">
        <f t="shared" si="13"/>
        <v>0.16178468048002242</v>
      </c>
      <c r="AD15" s="89">
        <f>SUM(AD11:AD14)</f>
        <v>334862239</v>
      </c>
      <c r="AE15" s="90">
        <f>SUM(AE11:AE14)</f>
        <v>58353766</v>
      </c>
      <c r="AF15" s="90">
        <f t="shared" si="14"/>
        <v>393216005</v>
      </c>
      <c r="AG15" s="90">
        <f>SUM(AG11:AG14)</f>
        <v>1055921713</v>
      </c>
      <c r="AH15" s="90">
        <f>SUM(AH11:AH14)</f>
        <v>1055921713</v>
      </c>
      <c r="AI15" s="91">
        <f>SUM(AI11:AI14)</f>
        <v>123002414</v>
      </c>
      <c r="AJ15" s="129">
        <f t="shared" si="15"/>
        <v>0.1164881946129656</v>
      </c>
      <c r="AK15" s="130">
        <f t="shared" si="16"/>
        <v>-0.7801511105836092</v>
      </c>
    </row>
    <row r="16" spans="1:37" ht="13.5">
      <c r="A16" s="62" t="s">
        <v>97</v>
      </c>
      <c r="B16" s="63" t="s">
        <v>189</v>
      </c>
      <c r="C16" s="64" t="s">
        <v>190</v>
      </c>
      <c r="D16" s="85">
        <v>359197854</v>
      </c>
      <c r="E16" s="86">
        <v>43999951</v>
      </c>
      <c r="F16" s="87">
        <f t="shared" si="0"/>
        <v>403197805</v>
      </c>
      <c r="G16" s="85">
        <v>276402097</v>
      </c>
      <c r="H16" s="86">
        <v>761727138</v>
      </c>
      <c r="I16" s="87">
        <f t="shared" si="1"/>
        <v>1038129235</v>
      </c>
      <c r="J16" s="85">
        <v>106495</v>
      </c>
      <c r="K16" s="86">
        <v>2338120313</v>
      </c>
      <c r="L16" s="88">
        <f t="shared" si="2"/>
        <v>2338226808</v>
      </c>
      <c r="M16" s="105">
        <f t="shared" si="3"/>
        <v>5.799205201526333</v>
      </c>
      <c r="N16" s="85">
        <v>588360</v>
      </c>
      <c r="O16" s="86">
        <v>0</v>
      </c>
      <c r="P16" s="88">
        <f t="shared" si="4"/>
        <v>588360</v>
      </c>
      <c r="Q16" s="105">
        <f t="shared" si="5"/>
        <v>0.0014592341344715407</v>
      </c>
      <c r="R16" s="85">
        <v>303843</v>
      </c>
      <c r="S16" s="86">
        <v>0</v>
      </c>
      <c r="T16" s="88">
        <f t="shared" si="6"/>
        <v>303843</v>
      </c>
      <c r="U16" s="105">
        <f t="shared" si="7"/>
        <v>0.0002926832129912997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998698</v>
      </c>
      <c r="AA16" s="88">
        <f t="shared" si="11"/>
        <v>2338120313</v>
      </c>
      <c r="AB16" s="88">
        <f t="shared" si="12"/>
        <v>2339119011</v>
      </c>
      <c r="AC16" s="105">
        <f t="shared" si="13"/>
        <v>2.253205990292721</v>
      </c>
      <c r="AD16" s="85">
        <v>2834557</v>
      </c>
      <c r="AE16" s="86">
        <v>345738</v>
      </c>
      <c r="AF16" s="88">
        <f t="shared" si="14"/>
        <v>3180295</v>
      </c>
      <c r="AG16" s="86">
        <v>974256610</v>
      </c>
      <c r="AH16" s="86">
        <v>974256610</v>
      </c>
      <c r="AI16" s="126">
        <v>806842</v>
      </c>
      <c r="AJ16" s="127">
        <f t="shared" si="15"/>
        <v>0.0008281616893520486</v>
      </c>
      <c r="AK16" s="128">
        <f t="shared" si="16"/>
        <v>-0.9044607497103256</v>
      </c>
    </row>
    <row r="17" spans="1:37" ht="13.5">
      <c r="A17" s="62" t="s">
        <v>97</v>
      </c>
      <c r="B17" s="63" t="s">
        <v>191</v>
      </c>
      <c r="C17" s="64" t="s">
        <v>192</v>
      </c>
      <c r="D17" s="85">
        <v>122165048</v>
      </c>
      <c r="E17" s="86">
        <v>217925350</v>
      </c>
      <c r="F17" s="87">
        <f t="shared" si="0"/>
        <v>340090398</v>
      </c>
      <c r="G17" s="85">
        <v>148538287</v>
      </c>
      <c r="H17" s="86">
        <v>217225350</v>
      </c>
      <c r="I17" s="87">
        <f t="shared" si="1"/>
        <v>365763637</v>
      </c>
      <c r="J17" s="85">
        <v>21640923</v>
      </c>
      <c r="K17" s="86">
        <v>0</v>
      </c>
      <c r="L17" s="88">
        <f t="shared" si="2"/>
        <v>21640923</v>
      </c>
      <c r="M17" s="105">
        <f t="shared" si="3"/>
        <v>0.06363285505049748</v>
      </c>
      <c r="N17" s="85">
        <v>25311149</v>
      </c>
      <c r="O17" s="86">
        <v>3243731</v>
      </c>
      <c r="P17" s="88">
        <f t="shared" si="4"/>
        <v>28554880</v>
      </c>
      <c r="Q17" s="105">
        <f t="shared" si="5"/>
        <v>0.08396261749207044</v>
      </c>
      <c r="R17" s="85">
        <v>31294642</v>
      </c>
      <c r="S17" s="86">
        <v>0</v>
      </c>
      <c r="T17" s="88">
        <f t="shared" si="6"/>
        <v>31294642</v>
      </c>
      <c r="U17" s="105">
        <f t="shared" si="7"/>
        <v>0.08555974086620316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78246714</v>
      </c>
      <c r="AA17" s="88">
        <f t="shared" si="11"/>
        <v>3243731</v>
      </c>
      <c r="AB17" s="88">
        <f t="shared" si="12"/>
        <v>81490445</v>
      </c>
      <c r="AC17" s="105">
        <f t="shared" si="13"/>
        <v>0.22279537044301645</v>
      </c>
      <c r="AD17" s="85">
        <v>66989256</v>
      </c>
      <c r="AE17" s="86">
        <v>44320459</v>
      </c>
      <c r="AF17" s="88">
        <f t="shared" si="14"/>
        <v>111309715</v>
      </c>
      <c r="AG17" s="86">
        <v>232375247</v>
      </c>
      <c r="AH17" s="86">
        <v>232375247</v>
      </c>
      <c r="AI17" s="126">
        <v>11173860</v>
      </c>
      <c r="AJ17" s="127">
        <f t="shared" si="15"/>
        <v>0.04808541419215791</v>
      </c>
      <c r="AK17" s="128">
        <f t="shared" si="16"/>
        <v>-0.7188507579953825</v>
      </c>
    </row>
    <row r="18" spans="1:37" ht="13.5">
      <c r="A18" s="62" t="s">
        <v>97</v>
      </c>
      <c r="B18" s="63" t="s">
        <v>193</v>
      </c>
      <c r="C18" s="64" t="s">
        <v>194</v>
      </c>
      <c r="D18" s="85">
        <v>90068992</v>
      </c>
      <c r="E18" s="86">
        <v>370000</v>
      </c>
      <c r="F18" s="87">
        <f t="shared" si="0"/>
        <v>90438992</v>
      </c>
      <c r="G18" s="85">
        <v>211955475</v>
      </c>
      <c r="H18" s="86">
        <v>1443000</v>
      </c>
      <c r="I18" s="87">
        <f t="shared" si="1"/>
        <v>213398475</v>
      </c>
      <c r="J18" s="85">
        <v>7018328</v>
      </c>
      <c r="K18" s="86">
        <v>121132</v>
      </c>
      <c r="L18" s="88">
        <f t="shared" si="2"/>
        <v>7139460</v>
      </c>
      <c r="M18" s="105">
        <f t="shared" si="3"/>
        <v>0.07894227746368514</v>
      </c>
      <c r="N18" s="85">
        <v>24960828</v>
      </c>
      <c r="O18" s="86">
        <v>26437</v>
      </c>
      <c r="P18" s="88">
        <f t="shared" si="4"/>
        <v>24987265</v>
      </c>
      <c r="Q18" s="105">
        <f t="shared" si="5"/>
        <v>0.27628862780779334</v>
      </c>
      <c r="R18" s="85">
        <v>11313212</v>
      </c>
      <c r="S18" s="86">
        <v>1019940</v>
      </c>
      <c r="T18" s="88">
        <f t="shared" si="6"/>
        <v>12333152</v>
      </c>
      <c r="U18" s="105">
        <f t="shared" si="7"/>
        <v>0.057794002511030125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43292368</v>
      </c>
      <c r="AA18" s="88">
        <f t="shared" si="11"/>
        <v>1167509</v>
      </c>
      <c r="AB18" s="88">
        <f t="shared" si="12"/>
        <v>44459877</v>
      </c>
      <c r="AC18" s="105">
        <f t="shared" si="13"/>
        <v>0.2083420558652071</v>
      </c>
      <c r="AD18" s="85">
        <v>24811151</v>
      </c>
      <c r="AE18" s="86">
        <v>66229</v>
      </c>
      <c r="AF18" s="88">
        <f t="shared" si="14"/>
        <v>24877380</v>
      </c>
      <c r="AG18" s="86">
        <v>247251726</v>
      </c>
      <c r="AH18" s="86">
        <v>247251726</v>
      </c>
      <c r="AI18" s="126">
        <v>8936383</v>
      </c>
      <c r="AJ18" s="127">
        <f t="shared" si="15"/>
        <v>0.03614285386222137</v>
      </c>
      <c r="AK18" s="128">
        <f t="shared" si="16"/>
        <v>-0.5042423277692426</v>
      </c>
    </row>
    <row r="19" spans="1:37" ht="13.5">
      <c r="A19" s="62" t="s">
        <v>97</v>
      </c>
      <c r="B19" s="63" t="s">
        <v>57</v>
      </c>
      <c r="C19" s="64" t="s">
        <v>58</v>
      </c>
      <c r="D19" s="85">
        <v>3246216513</v>
      </c>
      <c r="E19" s="86">
        <v>220615001</v>
      </c>
      <c r="F19" s="87">
        <f t="shared" si="0"/>
        <v>3466831514</v>
      </c>
      <c r="G19" s="85">
        <v>3153793449</v>
      </c>
      <c r="H19" s="86">
        <v>220615001</v>
      </c>
      <c r="I19" s="87">
        <f t="shared" si="1"/>
        <v>3374408450</v>
      </c>
      <c r="J19" s="85">
        <v>304657527</v>
      </c>
      <c r="K19" s="86">
        <v>20350697</v>
      </c>
      <c r="L19" s="88">
        <f t="shared" si="2"/>
        <v>325008224</v>
      </c>
      <c r="M19" s="105">
        <f t="shared" si="3"/>
        <v>0.09374791439604988</v>
      </c>
      <c r="N19" s="85">
        <v>440001266</v>
      </c>
      <c r="O19" s="86">
        <v>37025316</v>
      </c>
      <c r="P19" s="88">
        <f t="shared" si="4"/>
        <v>477026582</v>
      </c>
      <c r="Q19" s="105">
        <f t="shared" si="5"/>
        <v>0.1375972786890964</v>
      </c>
      <c r="R19" s="85">
        <v>460118135</v>
      </c>
      <c r="S19" s="86">
        <v>36379269</v>
      </c>
      <c r="T19" s="88">
        <f t="shared" si="6"/>
        <v>496497404</v>
      </c>
      <c r="U19" s="105">
        <f t="shared" si="7"/>
        <v>0.14713613107506296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1204776928</v>
      </c>
      <c r="AA19" s="88">
        <f t="shared" si="11"/>
        <v>93755282</v>
      </c>
      <c r="AB19" s="88">
        <f t="shared" si="12"/>
        <v>1298532210</v>
      </c>
      <c r="AC19" s="105">
        <f t="shared" si="13"/>
        <v>0.38481773301628613</v>
      </c>
      <c r="AD19" s="85">
        <v>1144210480</v>
      </c>
      <c r="AE19" s="86">
        <v>67696902</v>
      </c>
      <c r="AF19" s="88">
        <f t="shared" si="14"/>
        <v>1211907382</v>
      </c>
      <c r="AG19" s="86">
        <v>2578842294</v>
      </c>
      <c r="AH19" s="86">
        <v>2578842294</v>
      </c>
      <c r="AI19" s="126">
        <v>444829357</v>
      </c>
      <c r="AJ19" s="127">
        <f t="shared" si="15"/>
        <v>0.1724918805756177</v>
      </c>
      <c r="AK19" s="128">
        <f t="shared" si="16"/>
        <v>-0.5903173696486321</v>
      </c>
    </row>
    <row r="20" spans="1:37" ht="13.5">
      <c r="A20" s="62" t="s">
        <v>97</v>
      </c>
      <c r="B20" s="63" t="s">
        <v>195</v>
      </c>
      <c r="C20" s="64" t="s">
        <v>196</v>
      </c>
      <c r="D20" s="85">
        <v>484244381</v>
      </c>
      <c r="E20" s="86">
        <v>34053000</v>
      </c>
      <c r="F20" s="87">
        <f t="shared" si="0"/>
        <v>518297381</v>
      </c>
      <c r="G20" s="85">
        <v>463734011</v>
      </c>
      <c r="H20" s="86">
        <v>34053000</v>
      </c>
      <c r="I20" s="87">
        <f t="shared" si="1"/>
        <v>497787011</v>
      </c>
      <c r="J20" s="85">
        <v>0</v>
      </c>
      <c r="K20" s="86">
        <v>0</v>
      </c>
      <c r="L20" s="88">
        <f t="shared" si="2"/>
        <v>0</v>
      </c>
      <c r="M20" s="105">
        <f t="shared" si="3"/>
        <v>0</v>
      </c>
      <c r="N20" s="85">
        <v>16221041</v>
      </c>
      <c r="O20" s="86">
        <v>0</v>
      </c>
      <c r="P20" s="88">
        <f t="shared" si="4"/>
        <v>16221041</v>
      </c>
      <c r="Q20" s="105">
        <f t="shared" si="5"/>
        <v>0.03129678365092877</v>
      </c>
      <c r="R20" s="85">
        <v>67735246</v>
      </c>
      <c r="S20" s="86">
        <v>0</v>
      </c>
      <c r="T20" s="88">
        <f t="shared" si="6"/>
        <v>67735246</v>
      </c>
      <c r="U20" s="105">
        <f t="shared" si="7"/>
        <v>0.1360727469845532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83956287</v>
      </c>
      <c r="AA20" s="88">
        <f t="shared" si="11"/>
        <v>0</v>
      </c>
      <c r="AB20" s="88">
        <f t="shared" si="12"/>
        <v>83956287</v>
      </c>
      <c r="AC20" s="105">
        <f t="shared" si="13"/>
        <v>0.16865905526811747</v>
      </c>
      <c r="AD20" s="85">
        <v>213796500</v>
      </c>
      <c r="AE20" s="86">
        <v>0</v>
      </c>
      <c r="AF20" s="88">
        <f t="shared" si="14"/>
        <v>213796500</v>
      </c>
      <c r="AG20" s="86">
        <v>478651312</v>
      </c>
      <c r="AH20" s="86">
        <v>478651312</v>
      </c>
      <c r="AI20" s="126">
        <v>70403344</v>
      </c>
      <c r="AJ20" s="127">
        <f t="shared" si="15"/>
        <v>0.14708691323925588</v>
      </c>
      <c r="AK20" s="128">
        <f t="shared" si="16"/>
        <v>-0.6831788827225891</v>
      </c>
    </row>
    <row r="21" spans="1:37" ht="13.5">
      <c r="A21" s="62" t="s">
        <v>112</v>
      </c>
      <c r="B21" s="63" t="s">
        <v>197</v>
      </c>
      <c r="C21" s="64" t="s">
        <v>198</v>
      </c>
      <c r="D21" s="85">
        <v>143114364</v>
      </c>
      <c r="E21" s="86">
        <v>16300000</v>
      </c>
      <c r="F21" s="87">
        <f t="shared" si="0"/>
        <v>159414364</v>
      </c>
      <c r="G21" s="85">
        <v>161514266</v>
      </c>
      <c r="H21" s="86">
        <v>16300000</v>
      </c>
      <c r="I21" s="87">
        <f t="shared" si="1"/>
        <v>177814266</v>
      </c>
      <c r="J21" s="85">
        <v>33667969</v>
      </c>
      <c r="K21" s="86">
        <v>21500</v>
      </c>
      <c r="L21" s="88">
        <f t="shared" si="2"/>
        <v>33689469</v>
      </c>
      <c r="M21" s="105">
        <f t="shared" si="3"/>
        <v>0.2113327065056697</v>
      </c>
      <c r="N21" s="85">
        <v>33419259</v>
      </c>
      <c r="O21" s="86">
        <v>202379</v>
      </c>
      <c r="P21" s="88">
        <f t="shared" si="4"/>
        <v>33621638</v>
      </c>
      <c r="Q21" s="105">
        <f t="shared" si="5"/>
        <v>0.21090720532561294</v>
      </c>
      <c r="R21" s="85">
        <v>35423104</v>
      </c>
      <c r="S21" s="86">
        <v>205930</v>
      </c>
      <c r="T21" s="88">
        <f t="shared" si="6"/>
        <v>35629034</v>
      </c>
      <c r="U21" s="105">
        <f t="shared" si="7"/>
        <v>0.20037219060927317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102510332</v>
      </c>
      <c r="AA21" s="88">
        <f t="shared" si="11"/>
        <v>429809</v>
      </c>
      <c r="AB21" s="88">
        <f t="shared" si="12"/>
        <v>102940141</v>
      </c>
      <c r="AC21" s="105">
        <f t="shared" si="13"/>
        <v>0.5789194720743047</v>
      </c>
      <c r="AD21" s="85">
        <v>99630669</v>
      </c>
      <c r="AE21" s="86">
        <v>1733322</v>
      </c>
      <c r="AF21" s="88">
        <f t="shared" si="14"/>
        <v>101363991</v>
      </c>
      <c r="AG21" s="86">
        <v>141524871</v>
      </c>
      <c r="AH21" s="86">
        <v>141524871</v>
      </c>
      <c r="AI21" s="126">
        <v>41150430</v>
      </c>
      <c r="AJ21" s="127">
        <f t="shared" si="15"/>
        <v>0.2907646529492332</v>
      </c>
      <c r="AK21" s="128">
        <f t="shared" si="16"/>
        <v>-0.6485040333504627</v>
      </c>
    </row>
    <row r="22" spans="1:37" ht="13.5">
      <c r="A22" s="65"/>
      <c r="B22" s="66" t="s">
        <v>199</v>
      </c>
      <c r="C22" s="67"/>
      <c r="D22" s="89">
        <f>SUM(D16:D21)</f>
        <v>4445007152</v>
      </c>
      <c r="E22" s="90">
        <f>SUM(E16:E21)</f>
        <v>533263302</v>
      </c>
      <c r="F22" s="91">
        <f t="shared" si="0"/>
        <v>4978270454</v>
      </c>
      <c r="G22" s="89">
        <f>SUM(G16:G21)</f>
        <v>4415937585</v>
      </c>
      <c r="H22" s="90">
        <f>SUM(H16:H21)</f>
        <v>1251363489</v>
      </c>
      <c r="I22" s="91">
        <f t="shared" si="1"/>
        <v>5667301074</v>
      </c>
      <c r="J22" s="89">
        <f>SUM(J16:J21)</f>
        <v>367091242</v>
      </c>
      <c r="K22" s="90">
        <f>SUM(K16:K21)</f>
        <v>2358613642</v>
      </c>
      <c r="L22" s="90">
        <f t="shared" si="2"/>
        <v>2725704884</v>
      </c>
      <c r="M22" s="106">
        <f t="shared" si="3"/>
        <v>0.5475204509650371</v>
      </c>
      <c r="N22" s="89">
        <f>SUM(N16:N21)</f>
        <v>540501903</v>
      </c>
      <c r="O22" s="90">
        <f>SUM(O16:O21)</f>
        <v>40497863</v>
      </c>
      <c r="P22" s="90">
        <f t="shared" si="4"/>
        <v>580999766</v>
      </c>
      <c r="Q22" s="106">
        <f t="shared" si="5"/>
        <v>0.11670715188508318</v>
      </c>
      <c r="R22" s="89">
        <f>SUM(R16:R21)</f>
        <v>606188182</v>
      </c>
      <c r="S22" s="90">
        <f>SUM(S16:S21)</f>
        <v>37605139</v>
      </c>
      <c r="T22" s="90">
        <f t="shared" si="6"/>
        <v>643793321</v>
      </c>
      <c r="U22" s="106">
        <f t="shared" si="7"/>
        <v>0.11359786829634737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f t="shared" si="10"/>
        <v>1513781327</v>
      </c>
      <c r="AA22" s="90">
        <f t="shared" si="11"/>
        <v>2436716644</v>
      </c>
      <c r="AB22" s="90">
        <f t="shared" si="12"/>
        <v>3950497971</v>
      </c>
      <c r="AC22" s="106">
        <f t="shared" si="13"/>
        <v>0.6970686609758189</v>
      </c>
      <c r="AD22" s="89">
        <f>SUM(AD16:AD21)</f>
        <v>1552272613</v>
      </c>
      <c r="AE22" s="90">
        <f>SUM(AE16:AE21)</f>
        <v>114162650</v>
      </c>
      <c r="AF22" s="90">
        <f t="shared" si="14"/>
        <v>1666435263</v>
      </c>
      <c r="AG22" s="90">
        <f>SUM(AG16:AG21)</f>
        <v>4652902060</v>
      </c>
      <c r="AH22" s="90">
        <f>SUM(AH16:AH21)</f>
        <v>4652902060</v>
      </c>
      <c r="AI22" s="91">
        <f>SUM(AI16:AI21)</f>
        <v>577300216</v>
      </c>
      <c r="AJ22" s="129">
        <f t="shared" si="15"/>
        <v>0.12407315016641464</v>
      </c>
      <c r="AK22" s="130">
        <f t="shared" si="16"/>
        <v>-0.6136703685440434</v>
      </c>
    </row>
    <row r="23" spans="1:37" ht="13.5">
      <c r="A23" s="62" t="s">
        <v>97</v>
      </c>
      <c r="B23" s="63" t="s">
        <v>200</v>
      </c>
      <c r="C23" s="64" t="s">
        <v>201</v>
      </c>
      <c r="D23" s="85">
        <v>598683996</v>
      </c>
      <c r="E23" s="86">
        <v>171181836</v>
      </c>
      <c r="F23" s="87">
        <f t="shared" si="0"/>
        <v>769865832</v>
      </c>
      <c r="G23" s="85">
        <v>549104909</v>
      </c>
      <c r="H23" s="86">
        <v>167236775</v>
      </c>
      <c r="I23" s="87">
        <f t="shared" si="1"/>
        <v>716341684</v>
      </c>
      <c r="J23" s="85">
        <v>108711733</v>
      </c>
      <c r="K23" s="86">
        <v>8475411</v>
      </c>
      <c r="L23" s="88">
        <f t="shared" si="2"/>
        <v>117187144</v>
      </c>
      <c r="M23" s="105">
        <f t="shared" si="3"/>
        <v>0.15221761913444679</v>
      </c>
      <c r="N23" s="85">
        <v>128292041</v>
      </c>
      <c r="O23" s="86">
        <v>27801312</v>
      </c>
      <c r="P23" s="88">
        <f t="shared" si="4"/>
        <v>156093353</v>
      </c>
      <c r="Q23" s="105">
        <f t="shared" si="5"/>
        <v>0.20275396895390468</v>
      </c>
      <c r="R23" s="85">
        <v>84492699</v>
      </c>
      <c r="S23" s="86">
        <v>17753453</v>
      </c>
      <c r="T23" s="88">
        <f t="shared" si="6"/>
        <v>102246152</v>
      </c>
      <c r="U23" s="105">
        <f t="shared" si="7"/>
        <v>0.14273377395695433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321496473</v>
      </c>
      <c r="AA23" s="88">
        <f t="shared" si="11"/>
        <v>54030176</v>
      </c>
      <c r="AB23" s="88">
        <f t="shared" si="12"/>
        <v>375526649</v>
      </c>
      <c r="AC23" s="105">
        <f t="shared" si="13"/>
        <v>0.5242283918242568</v>
      </c>
      <c r="AD23" s="85">
        <v>282390778</v>
      </c>
      <c r="AE23" s="86">
        <v>254802787</v>
      </c>
      <c r="AF23" s="88">
        <f t="shared" si="14"/>
        <v>537193565</v>
      </c>
      <c r="AG23" s="86">
        <v>830370182</v>
      </c>
      <c r="AH23" s="86">
        <v>830370182</v>
      </c>
      <c r="AI23" s="126">
        <v>112517271</v>
      </c>
      <c r="AJ23" s="127">
        <f t="shared" si="15"/>
        <v>0.13550254264790063</v>
      </c>
      <c r="AK23" s="128">
        <f t="shared" si="16"/>
        <v>-0.8096660893545886</v>
      </c>
    </row>
    <row r="24" spans="1:37" ht="13.5">
      <c r="A24" s="62" t="s">
        <v>97</v>
      </c>
      <c r="B24" s="63" t="s">
        <v>202</v>
      </c>
      <c r="C24" s="64" t="s">
        <v>203</v>
      </c>
      <c r="D24" s="85">
        <v>770722172</v>
      </c>
      <c r="E24" s="86">
        <v>67388000</v>
      </c>
      <c r="F24" s="87">
        <f t="shared" si="0"/>
        <v>838110172</v>
      </c>
      <c r="G24" s="85">
        <v>771324704</v>
      </c>
      <c r="H24" s="86">
        <v>71851468</v>
      </c>
      <c r="I24" s="87">
        <f t="shared" si="1"/>
        <v>843176172</v>
      </c>
      <c r="J24" s="85">
        <v>189677662</v>
      </c>
      <c r="K24" s="86">
        <v>14146895</v>
      </c>
      <c r="L24" s="88">
        <f t="shared" si="2"/>
        <v>203824557</v>
      </c>
      <c r="M24" s="105">
        <f t="shared" si="3"/>
        <v>0.24319542204530123</v>
      </c>
      <c r="N24" s="85">
        <v>169683810</v>
      </c>
      <c r="O24" s="86">
        <v>21693325</v>
      </c>
      <c r="P24" s="88">
        <f t="shared" si="4"/>
        <v>191377135</v>
      </c>
      <c r="Q24" s="105">
        <f t="shared" si="5"/>
        <v>0.2283436490733822</v>
      </c>
      <c r="R24" s="85">
        <v>176393618</v>
      </c>
      <c r="S24" s="86">
        <v>12028493</v>
      </c>
      <c r="T24" s="88">
        <f t="shared" si="6"/>
        <v>188422111</v>
      </c>
      <c r="U24" s="105">
        <f t="shared" si="7"/>
        <v>0.2234670727863026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535755090</v>
      </c>
      <c r="AA24" s="88">
        <f t="shared" si="11"/>
        <v>47868713</v>
      </c>
      <c r="AB24" s="88">
        <f t="shared" si="12"/>
        <v>583623803</v>
      </c>
      <c r="AC24" s="105">
        <f t="shared" si="13"/>
        <v>0.6921730266827322</v>
      </c>
      <c r="AD24" s="85">
        <v>494292079</v>
      </c>
      <c r="AE24" s="86">
        <v>34440160</v>
      </c>
      <c r="AF24" s="88">
        <f t="shared" si="14"/>
        <v>528732239</v>
      </c>
      <c r="AG24" s="86">
        <v>925324985</v>
      </c>
      <c r="AH24" s="86">
        <v>925324985</v>
      </c>
      <c r="AI24" s="126">
        <v>141753270</v>
      </c>
      <c r="AJ24" s="127">
        <f t="shared" si="15"/>
        <v>0.15319295631037133</v>
      </c>
      <c r="AK24" s="128">
        <f t="shared" si="16"/>
        <v>-0.6436341552458276</v>
      </c>
    </row>
    <row r="25" spans="1:37" ht="13.5">
      <c r="A25" s="62" t="s">
        <v>97</v>
      </c>
      <c r="B25" s="63" t="s">
        <v>204</v>
      </c>
      <c r="C25" s="64" t="s">
        <v>205</v>
      </c>
      <c r="D25" s="85">
        <v>332585772</v>
      </c>
      <c r="E25" s="86">
        <v>91313412</v>
      </c>
      <c r="F25" s="87">
        <f t="shared" si="0"/>
        <v>423899184</v>
      </c>
      <c r="G25" s="85">
        <v>369816863</v>
      </c>
      <c r="H25" s="86">
        <v>91313396</v>
      </c>
      <c r="I25" s="87">
        <f t="shared" si="1"/>
        <v>461130259</v>
      </c>
      <c r="J25" s="85">
        <v>81812607</v>
      </c>
      <c r="K25" s="86">
        <v>7533776</v>
      </c>
      <c r="L25" s="88">
        <f t="shared" si="2"/>
        <v>89346383</v>
      </c>
      <c r="M25" s="105">
        <f t="shared" si="3"/>
        <v>0.21077271759975835</v>
      </c>
      <c r="N25" s="85">
        <v>71491670</v>
      </c>
      <c r="O25" s="86">
        <v>10748325</v>
      </c>
      <c r="P25" s="88">
        <f t="shared" si="4"/>
        <v>82239995</v>
      </c>
      <c r="Q25" s="105">
        <f t="shared" si="5"/>
        <v>0.194008382427082</v>
      </c>
      <c r="R25" s="85">
        <v>136584213</v>
      </c>
      <c r="S25" s="86">
        <v>5761765</v>
      </c>
      <c r="T25" s="88">
        <f t="shared" si="6"/>
        <v>142345978</v>
      </c>
      <c r="U25" s="105">
        <f t="shared" si="7"/>
        <v>0.3086893024732085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289888490</v>
      </c>
      <c r="AA25" s="88">
        <f t="shared" si="11"/>
        <v>24043866</v>
      </c>
      <c r="AB25" s="88">
        <f t="shared" si="12"/>
        <v>313932356</v>
      </c>
      <c r="AC25" s="105">
        <f t="shared" si="13"/>
        <v>0.6807888874627072</v>
      </c>
      <c r="AD25" s="85">
        <v>202644062</v>
      </c>
      <c r="AE25" s="86">
        <v>1985872</v>
      </c>
      <c r="AF25" s="88">
        <f t="shared" si="14"/>
        <v>204629934</v>
      </c>
      <c r="AG25" s="86">
        <v>425371380</v>
      </c>
      <c r="AH25" s="86">
        <v>425371380</v>
      </c>
      <c r="AI25" s="126">
        <v>80070866</v>
      </c>
      <c r="AJ25" s="127">
        <f t="shared" si="15"/>
        <v>0.18823754903303555</v>
      </c>
      <c r="AK25" s="128">
        <f t="shared" si="16"/>
        <v>-0.30437363088823555</v>
      </c>
    </row>
    <row r="26" spans="1:37" ht="13.5">
      <c r="A26" s="62" t="s">
        <v>97</v>
      </c>
      <c r="B26" s="63" t="s">
        <v>206</v>
      </c>
      <c r="C26" s="64" t="s">
        <v>207</v>
      </c>
      <c r="D26" s="85">
        <v>3488458213</v>
      </c>
      <c r="E26" s="86">
        <v>229981465</v>
      </c>
      <c r="F26" s="87">
        <f t="shared" si="0"/>
        <v>3718439678</v>
      </c>
      <c r="G26" s="85">
        <v>2958100218</v>
      </c>
      <c r="H26" s="86">
        <v>241445055</v>
      </c>
      <c r="I26" s="87">
        <f t="shared" si="1"/>
        <v>3199545273</v>
      </c>
      <c r="J26" s="85">
        <v>156430289</v>
      </c>
      <c r="K26" s="86">
        <v>13380011</v>
      </c>
      <c r="L26" s="88">
        <f t="shared" si="2"/>
        <v>169810300</v>
      </c>
      <c r="M26" s="105">
        <f t="shared" si="3"/>
        <v>0.045667084773399945</v>
      </c>
      <c r="N26" s="85">
        <v>747008771</v>
      </c>
      <c r="O26" s="86">
        <v>71080896</v>
      </c>
      <c r="P26" s="88">
        <f t="shared" si="4"/>
        <v>818089667</v>
      </c>
      <c r="Q26" s="105">
        <f t="shared" si="5"/>
        <v>0.22000885797346528</v>
      </c>
      <c r="R26" s="85">
        <v>354200377</v>
      </c>
      <c r="S26" s="86">
        <v>36531331</v>
      </c>
      <c r="T26" s="88">
        <f t="shared" si="6"/>
        <v>390731708</v>
      </c>
      <c r="U26" s="105">
        <f t="shared" si="7"/>
        <v>0.1221210124130036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1257639437</v>
      </c>
      <c r="AA26" s="88">
        <f t="shared" si="11"/>
        <v>120992238</v>
      </c>
      <c r="AB26" s="88">
        <f t="shared" si="12"/>
        <v>1378631675</v>
      </c>
      <c r="AC26" s="105">
        <f t="shared" si="13"/>
        <v>0.4308836279435887</v>
      </c>
      <c r="AD26" s="85">
        <v>1034728524</v>
      </c>
      <c r="AE26" s="86">
        <v>99707149</v>
      </c>
      <c r="AF26" s="88">
        <f t="shared" si="14"/>
        <v>1134435673</v>
      </c>
      <c r="AG26" s="86">
        <v>2355767349</v>
      </c>
      <c r="AH26" s="86">
        <v>2355767349</v>
      </c>
      <c r="AI26" s="126">
        <v>748745285</v>
      </c>
      <c r="AJ26" s="127">
        <f t="shared" si="15"/>
        <v>0.3178349871084829</v>
      </c>
      <c r="AK26" s="128">
        <f t="shared" si="16"/>
        <v>-0.6555717372967343</v>
      </c>
    </row>
    <row r="27" spans="1:37" ht="13.5">
      <c r="A27" s="62" t="s">
        <v>97</v>
      </c>
      <c r="B27" s="63" t="s">
        <v>208</v>
      </c>
      <c r="C27" s="64" t="s">
        <v>209</v>
      </c>
      <c r="D27" s="85">
        <v>154525424</v>
      </c>
      <c r="E27" s="86">
        <v>0</v>
      </c>
      <c r="F27" s="87">
        <f t="shared" si="0"/>
        <v>154525424</v>
      </c>
      <c r="G27" s="85">
        <v>166197449</v>
      </c>
      <c r="H27" s="86">
        <v>31877777</v>
      </c>
      <c r="I27" s="87">
        <f t="shared" si="1"/>
        <v>198075226</v>
      </c>
      <c r="J27" s="85">
        <v>4400848</v>
      </c>
      <c r="K27" s="86">
        <v>0</v>
      </c>
      <c r="L27" s="88">
        <f t="shared" si="2"/>
        <v>4400848</v>
      </c>
      <c r="M27" s="105">
        <f t="shared" si="3"/>
        <v>0.028479766539906082</v>
      </c>
      <c r="N27" s="85">
        <v>22830401</v>
      </c>
      <c r="O27" s="86">
        <v>6083770</v>
      </c>
      <c r="P27" s="88">
        <f t="shared" si="4"/>
        <v>28914171</v>
      </c>
      <c r="Q27" s="105">
        <f t="shared" si="5"/>
        <v>0.1871159466936651</v>
      </c>
      <c r="R27" s="85">
        <v>35054134</v>
      </c>
      <c r="S27" s="86">
        <v>7744314</v>
      </c>
      <c r="T27" s="88">
        <f t="shared" si="6"/>
        <v>42798448</v>
      </c>
      <c r="U27" s="105">
        <f t="shared" si="7"/>
        <v>0.21607168581496405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62285383</v>
      </c>
      <c r="AA27" s="88">
        <f t="shared" si="11"/>
        <v>13828084</v>
      </c>
      <c r="AB27" s="88">
        <f t="shared" si="12"/>
        <v>76113467</v>
      </c>
      <c r="AC27" s="105">
        <f t="shared" si="13"/>
        <v>0.38426545579203325</v>
      </c>
      <c r="AD27" s="85">
        <v>32719769</v>
      </c>
      <c r="AE27" s="86">
        <v>0</v>
      </c>
      <c r="AF27" s="88">
        <f t="shared" si="14"/>
        <v>32719769</v>
      </c>
      <c r="AG27" s="86">
        <v>190386211</v>
      </c>
      <c r="AH27" s="86">
        <v>190386211</v>
      </c>
      <c r="AI27" s="126">
        <v>12633315</v>
      </c>
      <c r="AJ27" s="127">
        <f t="shared" si="15"/>
        <v>0.06635624992820514</v>
      </c>
      <c r="AK27" s="128">
        <f t="shared" si="16"/>
        <v>0.30803026146058676</v>
      </c>
    </row>
    <row r="28" spans="1:37" ht="13.5">
      <c r="A28" s="62" t="s">
        <v>97</v>
      </c>
      <c r="B28" s="63" t="s">
        <v>210</v>
      </c>
      <c r="C28" s="64" t="s">
        <v>211</v>
      </c>
      <c r="D28" s="85">
        <v>273315323</v>
      </c>
      <c r="E28" s="86">
        <v>36588239</v>
      </c>
      <c r="F28" s="87">
        <f t="shared" si="0"/>
        <v>309903562</v>
      </c>
      <c r="G28" s="85">
        <v>271058130</v>
      </c>
      <c r="H28" s="86">
        <v>38958238</v>
      </c>
      <c r="I28" s="87">
        <f t="shared" si="1"/>
        <v>310016368</v>
      </c>
      <c r="J28" s="85">
        <v>4039334</v>
      </c>
      <c r="K28" s="86">
        <v>694253</v>
      </c>
      <c r="L28" s="88">
        <f t="shared" si="2"/>
        <v>4733587</v>
      </c>
      <c r="M28" s="105">
        <f t="shared" si="3"/>
        <v>0.015274387197911589</v>
      </c>
      <c r="N28" s="85">
        <v>45637889</v>
      </c>
      <c r="O28" s="86">
        <v>2823741</v>
      </c>
      <c r="P28" s="88">
        <f t="shared" si="4"/>
        <v>48461630</v>
      </c>
      <c r="Q28" s="105">
        <f t="shared" si="5"/>
        <v>0.15637648592112666</v>
      </c>
      <c r="R28" s="85">
        <v>13561353</v>
      </c>
      <c r="S28" s="86">
        <v>1508688</v>
      </c>
      <c r="T28" s="88">
        <f t="shared" si="6"/>
        <v>15070041</v>
      </c>
      <c r="U28" s="105">
        <f t="shared" si="7"/>
        <v>0.048610468851115626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63238576</v>
      </c>
      <c r="AA28" s="88">
        <f t="shared" si="11"/>
        <v>5026682</v>
      </c>
      <c r="AB28" s="88">
        <f t="shared" si="12"/>
        <v>68265258</v>
      </c>
      <c r="AC28" s="105">
        <f t="shared" si="13"/>
        <v>0.22019888317638764</v>
      </c>
      <c r="AD28" s="85">
        <v>81643330</v>
      </c>
      <c r="AE28" s="86">
        <v>4324105</v>
      </c>
      <c r="AF28" s="88">
        <f t="shared" si="14"/>
        <v>85967435</v>
      </c>
      <c r="AG28" s="86">
        <v>293635905</v>
      </c>
      <c r="AH28" s="86">
        <v>293635905</v>
      </c>
      <c r="AI28" s="126">
        <v>59698233</v>
      </c>
      <c r="AJ28" s="127">
        <f t="shared" si="15"/>
        <v>0.2033069934005516</v>
      </c>
      <c r="AK28" s="128">
        <f t="shared" si="16"/>
        <v>-0.8247005857508718</v>
      </c>
    </row>
    <row r="29" spans="1:37" ht="13.5">
      <c r="A29" s="62" t="s">
        <v>112</v>
      </c>
      <c r="B29" s="63" t="s">
        <v>212</v>
      </c>
      <c r="C29" s="64" t="s">
        <v>213</v>
      </c>
      <c r="D29" s="85">
        <v>167556527</v>
      </c>
      <c r="E29" s="86">
        <v>1790000</v>
      </c>
      <c r="F29" s="87">
        <f t="shared" si="0"/>
        <v>169346527</v>
      </c>
      <c r="G29" s="85">
        <v>135118393</v>
      </c>
      <c r="H29" s="86">
        <v>2190000</v>
      </c>
      <c r="I29" s="87">
        <f t="shared" si="1"/>
        <v>137308393</v>
      </c>
      <c r="J29" s="85">
        <v>48079874</v>
      </c>
      <c r="K29" s="86">
        <v>79208</v>
      </c>
      <c r="L29" s="88">
        <f t="shared" si="2"/>
        <v>48159082</v>
      </c>
      <c r="M29" s="105">
        <f t="shared" si="3"/>
        <v>0.28438186984490094</v>
      </c>
      <c r="N29" s="85">
        <v>22819099</v>
      </c>
      <c r="O29" s="86">
        <v>505149</v>
      </c>
      <c r="P29" s="88">
        <f t="shared" si="4"/>
        <v>23324248</v>
      </c>
      <c r="Q29" s="105">
        <f t="shared" si="5"/>
        <v>0.13773089069609323</v>
      </c>
      <c r="R29" s="85">
        <v>13786844</v>
      </c>
      <c r="S29" s="86">
        <v>0</v>
      </c>
      <c r="T29" s="88">
        <f t="shared" si="6"/>
        <v>13786844</v>
      </c>
      <c r="U29" s="105">
        <f t="shared" si="7"/>
        <v>0.10040787528552607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84685817</v>
      </c>
      <c r="AA29" s="88">
        <f t="shared" si="11"/>
        <v>584357</v>
      </c>
      <c r="AB29" s="88">
        <f t="shared" si="12"/>
        <v>85270174</v>
      </c>
      <c r="AC29" s="105">
        <f t="shared" si="13"/>
        <v>0.6210121037539198</v>
      </c>
      <c r="AD29" s="85">
        <v>386912544</v>
      </c>
      <c r="AE29" s="86">
        <v>4284007</v>
      </c>
      <c r="AF29" s="88">
        <f t="shared" si="14"/>
        <v>391196551</v>
      </c>
      <c r="AG29" s="86">
        <v>120738713</v>
      </c>
      <c r="AH29" s="86">
        <v>120738713</v>
      </c>
      <c r="AI29" s="126">
        <v>322734427</v>
      </c>
      <c r="AJ29" s="127">
        <f t="shared" si="15"/>
        <v>2.672998734051439</v>
      </c>
      <c r="AK29" s="128">
        <f t="shared" si="16"/>
        <v>-0.9647572455208072</v>
      </c>
    </row>
    <row r="30" spans="1:37" ht="13.5">
      <c r="A30" s="65"/>
      <c r="B30" s="66" t="s">
        <v>214</v>
      </c>
      <c r="C30" s="67"/>
      <c r="D30" s="89">
        <f>SUM(D23:D29)</f>
        <v>5785847427</v>
      </c>
      <c r="E30" s="90">
        <f>SUM(E23:E29)</f>
        <v>598242952</v>
      </c>
      <c r="F30" s="91">
        <f t="shared" si="0"/>
        <v>6384090379</v>
      </c>
      <c r="G30" s="89">
        <f>SUM(G23:G29)</f>
        <v>5220720666</v>
      </c>
      <c r="H30" s="90">
        <f>SUM(H23:H29)</f>
        <v>644872709</v>
      </c>
      <c r="I30" s="91">
        <f t="shared" si="1"/>
        <v>5865593375</v>
      </c>
      <c r="J30" s="89">
        <f>SUM(J23:J29)</f>
        <v>593152347</v>
      </c>
      <c r="K30" s="90">
        <f>SUM(K23:K29)</f>
        <v>44309554</v>
      </c>
      <c r="L30" s="90">
        <f t="shared" si="2"/>
        <v>637461901</v>
      </c>
      <c r="M30" s="106">
        <f t="shared" si="3"/>
        <v>0.09985164105710102</v>
      </c>
      <c r="N30" s="89">
        <f>SUM(N23:N29)</f>
        <v>1207763681</v>
      </c>
      <c r="O30" s="90">
        <f>SUM(O23:O29)</f>
        <v>140736518</v>
      </c>
      <c r="P30" s="90">
        <f t="shared" si="4"/>
        <v>1348500199</v>
      </c>
      <c r="Q30" s="106">
        <f t="shared" si="5"/>
        <v>0.21122824379739252</v>
      </c>
      <c r="R30" s="89">
        <f>SUM(R23:R29)</f>
        <v>814073238</v>
      </c>
      <c r="S30" s="90">
        <f>SUM(S23:S29)</f>
        <v>81328044</v>
      </c>
      <c r="T30" s="90">
        <f t="shared" si="6"/>
        <v>895401282</v>
      </c>
      <c r="U30" s="106">
        <f t="shared" si="7"/>
        <v>0.1526531460254863</v>
      </c>
      <c r="V30" s="89">
        <f>SUM(V23:V29)</f>
        <v>0</v>
      </c>
      <c r="W30" s="90">
        <f>SUM(W23:W29)</f>
        <v>0</v>
      </c>
      <c r="X30" s="90">
        <f t="shared" si="8"/>
        <v>0</v>
      </c>
      <c r="Y30" s="106">
        <f t="shared" si="9"/>
        <v>0</v>
      </c>
      <c r="Z30" s="89">
        <f t="shared" si="10"/>
        <v>2614989266</v>
      </c>
      <c r="AA30" s="90">
        <f t="shared" si="11"/>
        <v>266374116</v>
      </c>
      <c r="AB30" s="90">
        <f t="shared" si="12"/>
        <v>2881363382</v>
      </c>
      <c r="AC30" s="106">
        <f t="shared" si="13"/>
        <v>0.491231355088606</v>
      </c>
      <c r="AD30" s="89">
        <f>SUM(AD23:AD29)</f>
        <v>2515331086</v>
      </c>
      <c r="AE30" s="90">
        <f>SUM(AE23:AE29)</f>
        <v>399544080</v>
      </c>
      <c r="AF30" s="90">
        <f t="shared" si="14"/>
        <v>2914875166</v>
      </c>
      <c r="AG30" s="90">
        <f>SUM(AG23:AG29)</f>
        <v>5141594725</v>
      </c>
      <c r="AH30" s="90">
        <f>SUM(AH23:AH29)</f>
        <v>5141594725</v>
      </c>
      <c r="AI30" s="91">
        <f>SUM(AI23:AI29)</f>
        <v>1478152667</v>
      </c>
      <c r="AJ30" s="129">
        <f t="shared" si="15"/>
        <v>0.28748914413902976</v>
      </c>
      <c r="AK30" s="130">
        <f t="shared" si="16"/>
        <v>-0.6928165938479165</v>
      </c>
    </row>
    <row r="31" spans="1:37" ht="13.5">
      <c r="A31" s="62" t="s">
        <v>97</v>
      </c>
      <c r="B31" s="63" t="s">
        <v>215</v>
      </c>
      <c r="C31" s="64" t="s">
        <v>216</v>
      </c>
      <c r="D31" s="85">
        <v>884866908</v>
      </c>
      <c r="E31" s="86">
        <v>80142945</v>
      </c>
      <c r="F31" s="87">
        <f t="shared" si="0"/>
        <v>965009853</v>
      </c>
      <c r="G31" s="85">
        <v>853319950</v>
      </c>
      <c r="H31" s="86">
        <v>74493733</v>
      </c>
      <c r="I31" s="87">
        <f t="shared" si="1"/>
        <v>927813683</v>
      </c>
      <c r="J31" s="85">
        <v>172306145</v>
      </c>
      <c r="K31" s="86">
        <v>14984747</v>
      </c>
      <c r="L31" s="88">
        <f t="shared" si="2"/>
        <v>187290892</v>
      </c>
      <c r="M31" s="105">
        <f t="shared" si="3"/>
        <v>0.19408184426071348</v>
      </c>
      <c r="N31" s="85">
        <v>160293965</v>
      </c>
      <c r="O31" s="86">
        <v>10648272</v>
      </c>
      <c r="P31" s="88">
        <f t="shared" si="4"/>
        <v>170942237</v>
      </c>
      <c r="Q31" s="105">
        <f t="shared" si="5"/>
        <v>0.17714040583998059</v>
      </c>
      <c r="R31" s="85">
        <v>185350521</v>
      </c>
      <c r="S31" s="86">
        <v>8590419</v>
      </c>
      <c r="T31" s="88">
        <f t="shared" si="6"/>
        <v>193940940</v>
      </c>
      <c r="U31" s="105">
        <f t="shared" si="7"/>
        <v>0.20903004940917647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517950631</v>
      </c>
      <c r="AA31" s="88">
        <f t="shared" si="11"/>
        <v>34223438</v>
      </c>
      <c r="AB31" s="88">
        <f t="shared" si="12"/>
        <v>552174069</v>
      </c>
      <c r="AC31" s="105">
        <f t="shared" si="13"/>
        <v>0.5951346473082786</v>
      </c>
      <c r="AD31" s="85">
        <v>416324551</v>
      </c>
      <c r="AE31" s="86">
        <v>38335272</v>
      </c>
      <c r="AF31" s="88">
        <f t="shared" si="14"/>
        <v>454659823</v>
      </c>
      <c r="AG31" s="86">
        <v>856856416</v>
      </c>
      <c r="AH31" s="86">
        <v>856856416</v>
      </c>
      <c r="AI31" s="126">
        <v>157653065</v>
      </c>
      <c r="AJ31" s="127">
        <f t="shared" si="15"/>
        <v>0.18399006187753164</v>
      </c>
      <c r="AK31" s="128">
        <f t="shared" si="16"/>
        <v>-0.5734372597070228</v>
      </c>
    </row>
    <row r="32" spans="1:37" ht="13.5">
      <c r="A32" s="62" t="s">
        <v>97</v>
      </c>
      <c r="B32" s="63" t="s">
        <v>217</v>
      </c>
      <c r="C32" s="64" t="s">
        <v>218</v>
      </c>
      <c r="D32" s="85">
        <v>832506714</v>
      </c>
      <c r="E32" s="86">
        <v>143590449</v>
      </c>
      <c r="F32" s="87">
        <f t="shared" si="0"/>
        <v>976097163</v>
      </c>
      <c r="G32" s="85">
        <v>781912413</v>
      </c>
      <c r="H32" s="86">
        <v>111779702</v>
      </c>
      <c r="I32" s="87">
        <f t="shared" si="1"/>
        <v>893692115</v>
      </c>
      <c r="J32" s="85">
        <v>122644188</v>
      </c>
      <c r="K32" s="86">
        <v>12540948</v>
      </c>
      <c r="L32" s="88">
        <f t="shared" si="2"/>
        <v>135185136</v>
      </c>
      <c r="M32" s="105">
        <f t="shared" si="3"/>
        <v>0.13849557310925203</v>
      </c>
      <c r="N32" s="85">
        <v>123412370</v>
      </c>
      <c r="O32" s="86">
        <v>19272751</v>
      </c>
      <c r="P32" s="88">
        <f t="shared" si="4"/>
        <v>142685121</v>
      </c>
      <c r="Q32" s="105">
        <f t="shared" si="5"/>
        <v>0.1461792190456351</v>
      </c>
      <c r="R32" s="85">
        <v>153064838</v>
      </c>
      <c r="S32" s="86">
        <v>13746797</v>
      </c>
      <c r="T32" s="88">
        <f t="shared" si="6"/>
        <v>166811635</v>
      </c>
      <c r="U32" s="105">
        <f t="shared" si="7"/>
        <v>0.18665447775602229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399121396</v>
      </c>
      <c r="AA32" s="88">
        <f t="shared" si="11"/>
        <v>45560496</v>
      </c>
      <c r="AB32" s="88">
        <f t="shared" si="12"/>
        <v>444681892</v>
      </c>
      <c r="AC32" s="105">
        <f t="shared" si="13"/>
        <v>0.4975783992454717</v>
      </c>
      <c r="AD32" s="85">
        <v>394285277</v>
      </c>
      <c r="AE32" s="86">
        <v>39465360</v>
      </c>
      <c r="AF32" s="88">
        <f t="shared" si="14"/>
        <v>433750637</v>
      </c>
      <c r="AG32" s="86">
        <v>938122473</v>
      </c>
      <c r="AH32" s="86">
        <v>938122473</v>
      </c>
      <c r="AI32" s="126">
        <v>112921962</v>
      </c>
      <c r="AJ32" s="127">
        <f t="shared" si="15"/>
        <v>0.12037017047346653</v>
      </c>
      <c r="AK32" s="128">
        <f t="shared" si="16"/>
        <v>-0.6154204264603766</v>
      </c>
    </row>
    <row r="33" spans="1:37" ht="13.5">
      <c r="A33" s="62" t="s">
        <v>97</v>
      </c>
      <c r="B33" s="63" t="s">
        <v>219</v>
      </c>
      <c r="C33" s="64" t="s">
        <v>220</v>
      </c>
      <c r="D33" s="85">
        <v>1310387555</v>
      </c>
      <c r="E33" s="86">
        <v>294517100</v>
      </c>
      <c r="F33" s="87">
        <f t="shared" si="0"/>
        <v>1604904655</v>
      </c>
      <c r="G33" s="85">
        <v>1308519098</v>
      </c>
      <c r="H33" s="86">
        <v>270105100</v>
      </c>
      <c r="I33" s="87">
        <f t="shared" si="1"/>
        <v>1578624198</v>
      </c>
      <c r="J33" s="85">
        <v>232387278</v>
      </c>
      <c r="K33" s="86">
        <v>8154281</v>
      </c>
      <c r="L33" s="88">
        <f t="shared" si="2"/>
        <v>240541559</v>
      </c>
      <c r="M33" s="105">
        <f t="shared" si="3"/>
        <v>0.14987903377973566</v>
      </c>
      <c r="N33" s="85">
        <v>339814267</v>
      </c>
      <c r="O33" s="86">
        <v>20421773</v>
      </c>
      <c r="P33" s="88">
        <f t="shared" si="4"/>
        <v>360236040</v>
      </c>
      <c r="Q33" s="105">
        <f t="shared" si="5"/>
        <v>0.22445946485213478</v>
      </c>
      <c r="R33" s="85">
        <v>284134855</v>
      </c>
      <c r="S33" s="86">
        <v>5077213</v>
      </c>
      <c r="T33" s="88">
        <f t="shared" si="6"/>
        <v>289212068</v>
      </c>
      <c r="U33" s="105">
        <f t="shared" si="7"/>
        <v>0.1832051405055176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856336400</v>
      </c>
      <c r="AA33" s="88">
        <f t="shared" si="11"/>
        <v>33653267</v>
      </c>
      <c r="AB33" s="88">
        <f t="shared" si="12"/>
        <v>889989667</v>
      </c>
      <c r="AC33" s="105">
        <f t="shared" si="13"/>
        <v>0.5637755129609384</v>
      </c>
      <c r="AD33" s="85">
        <v>751525668</v>
      </c>
      <c r="AE33" s="86">
        <v>59143816</v>
      </c>
      <c r="AF33" s="88">
        <f t="shared" si="14"/>
        <v>810669484</v>
      </c>
      <c r="AG33" s="86">
        <v>1870697680</v>
      </c>
      <c r="AH33" s="86">
        <v>1870697680</v>
      </c>
      <c r="AI33" s="126">
        <v>261766118</v>
      </c>
      <c r="AJ33" s="127">
        <f t="shared" si="15"/>
        <v>0.13992967479384483</v>
      </c>
      <c r="AK33" s="128">
        <f t="shared" si="16"/>
        <v>-0.6432429322823752</v>
      </c>
    </row>
    <row r="34" spans="1:37" ht="13.5">
      <c r="A34" s="62" t="s">
        <v>97</v>
      </c>
      <c r="B34" s="63" t="s">
        <v>221</v>
      </c>
      <c r="C34" s="64" t="s">
        <v>222</v>
      </c>
      <c r="D34" s="85">
        <v>222885705</v>
      </c>
      <c r="E34" s="86">
        <v>44671800</v>
      </c>
      <c r="F34" s="87">
        <f t="shared" si="0"/>
        <v>267557505</v>
      </c>
      <c r="G34" s="85">
        <v>222885705</v>
      </c>
      <c r="H34" s="86">
        <v>44671800</v>
      </c>
      <c r="I34" s="87">
        <f t="shared" si="1"/>
        <v>267557505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1228094</v>
      </c>
      <c r="O34" s="86">
        <v>0</v>
      </c>
      <c r="P34" s="88">
        <f t="shared" si="4"/>
        <v>1228094</v>
      </c>
      <c r="Q34" s="105">
        <f t="shared" si="5"/>
        <v>0.004590018882109101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1228094</v>
      </c>
      <c r="AA34" s="88">
        <f t="shared" si="11"/>
        <v>0</v>
      </c>
      <c r="AB34" s="88">
        <f t="shared" si="12"/>
        <v>1228094</v>
      </c>
      <c r="AC34" s="105">
        <f t="shared" si="13"/>
        <v>0.004590018882109101</v>
      </c>
      <c r="AD34" s="85">
        <v>27250814</v>
      </c>
      <c r="AE34" s="86">
        <v>8150028</v>
      </c>
      <c r="AF34" s="88">
        <f t="shared" si="14"/>
        <v>35400842</v>
      </c>
      <c r="AG34" s="86">
        <v>217908747</v>
      </c>
      <c r="AH34" s="86">
        <v>217908747</v>
      </c>
      <c r="AI34" s="126">
        <v>16304966</v>
      </c>
      <c r="AJ34" s="127">
        <f t="shared" si="15"/>
        <v>0.07482474303796534</v>
      </c>
      <c r="AK34" s="128">
        <f t="shared" si="16"/>
        <v>-1</v>
      </c>
    </row>
    <row r="35" spans="1:37" ht="13.5">
      <c r="A35" s="62" t="s">
        <v>112</v>
      </c>
      <c r="B35" s="63" t="s">
        <v>223</v>
      </c>
      <c r="C35" s="64" t="s">
        <v>224</v>
      </c>
      <c r="D35" s="85">
        <v>167412000</v>
      </c>
      <c r="E35" s="86">
        <v>3000000</v>
      </c>
      <c r="F35" s="87">
        <f t="shared" si="0"/>
        <v>170412000</v>
      </c>
      <c r="G35" s="85">
        <v>187254490</v>
      </c>
      <c r="H35" s="86">
        <v>3430000</v>
      </c>
      <c r="I35" s="87">
        <f t="shared" si="1"/>
        <v>190684490</v>
      </c>
      <c r="J35" s="85">
        <v>39542783</v>
      </c>
      <c r="K35" s="86">
        <v>24168</v>
      </c>
      <c r="L35" s="88">
        <f t="shared" si="2"/>
        <v>39566951</v>
      </c>
      <c r="M35" s="105">
        <f t="shared" si="3"/>
        <v>0.2321840656761261</v>
      </c>
      <c r="N35" s="85">
        <v>45101033</v>
      </c>
      <c r="O35" s="86">
        <v>214477</v>
      </c>
      <c r="P35" s="88">
        <f t="shared" si="4"/>
        <v>45315510</v>
      </c>
      <c r="Q35" s="105">
        <f t="shared" si="5"/>
        <v>0.2659173649742976</v>
      </c>
      <c r="R35" s="85">
        <v>33390724</v>
      </c>
      <c r="S35" s="86">
        <v>1202067</v>
      </c>
      <c r="T35" s="88">
        <f t="shared" si="6"/>
        <v>34592791</v>
      </c>
      <c r="U35" s="105">
        <f t="shared" si="7"/>
        <v>0.1814137636469542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118034540</v>
      </c>
      <c r="AA35" s="88">
        <f t="shared" si="11"/>
        <v>1440712</v>
      </c>
      <c r="AB35" s="88">
        <f t="shared" si="12"/>
        <v>119475252</v>
      </c>
      <c r="AC35" s="105">
        <f t="shared" si="13"/>
        <v>0.6265598843408816</v>
      </c>
      <c r="AD35" s="85">
        <v>104354100</v>
      </c>
      <c r="AE35" s="86">
        <v>1952781</v>
      </c>
      <c r="AF35" s="88">
        <f t="shared" si="14"/>
        <v>106306881</v>
      </c>
      <c r="AG35" s="86">
        <v>161225160</v>
      </c>
      <c r="AH35" s="86">
        <v>161225160</v>
      </c>
      <c r="AI35" s="126">
        <v>36260971</v>
      </c>
      <c r="AJ35" s="127">
        <f t="shared" si="15"/>
        <v>0.22490888518888738</v>
      </c>
      <c r="AK35" s="128">
        <f t="shared" si="16"/>
        <v>-0.6745949963483548</v>
      </c>
    </row>
    <row r="36" spans="1:37" ht="13.5">
      <c r="A36" s="65"/>
      <c r="B36" s="66" t="s">
        <v>225</v>
      </c>
      <c r="C36" s="67"/>
      <c r="D36" s="89">
        <f>SUM(D31:D35)</f>
        <v>3418058882</v>
      </c>
      <c r="E36" s="90">
        <f>SUM(E31:E35)</f>
        <v>565922294</v>
      </c>
      <c r="F36" s="91">
        <f t="shared" si="0"/>
        <v>3983981176</v>
      </c>
      <c r="G36" s="89">
        <f>SUM(G31:G35)</f>
        <v>3353891656</v>
      </c>
      <c r="H36" s="90">
        <f>SUM(H31:H35)</f>
        <v>504480335</v>
      </c>
      <c r="I36" s="91">
        <f t="shared" si="1"/>
        <v>3858371991</v>
      </c>
      <c r="J36" s="89">
        <f>SUM(J31:J35)</f>
        <v>566880394</v>
      </c>
      <c r="K36" s="90">
        <f>SUM(K31:K35)</f>
        <v>35704144</v>
      </c>
      <c r="L36" s="90">
        <f t="shared" si="2"/>
        <v>602584538</v>
      </c>
      <c r="M36" s="106">
        <f t="shared" si="3"/>
        <v>0.15125185370604774</v>
      </c>
      <c r="N36" s="89">
        <f>SUM(N31:N35)</f>
        <v>669849729</v>
      </c>
      <c r="O36" s="90">
        <f>SUM(O31:O35)</f>
        <v>50557273</v>
      </c>
      <c r="P36" s="90">
        <f t="shared" si="4"/>
        <v>720407002</v>
      </c>
      <c r="Q36" s="106">
        <f t="shared" si="5"/>
        <v>0.18082590508705756</v>
      </c>
      <c r="R36" s="89">
        <f>SUM(R31:R35)</f>
        <v>655940938</v>
      </c>
      <c r="S36" s="90">
        <f>SUM(S31:S35)</f>
        <v>28616496</v>
      </c>
      <c r="T36" s="90">
        <f t="shared" si="6"/>
        <v>684557434</v>
      </c>
      <c r="U36" s="106">
        <f t="shared" si="7"/>
        <v>0.17742131541406372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f t="shared" si="10"/>
        <v>1892671061</v>
      </c>
      <c r="AA36" s="90">
        <f t="shared" si="11"/>
        <v>114877913</v>
      </c>
      <c r="AB36" s="90">
        <f t="shared" si="12"/>
        <v>2007548974</v>
      </c>
      <c r="AC36" s="106">
        <f t="shared" si="13"/>
        <v>0.5203098557326221</v>
      </c>
      <c r="AD36" s="89">
        <f>SUM(AD31:AD35)</f>
        <v>1693740410</v>
      </c>
      <c r="AE36" s="90">
        <f>SUM(AE31:AE35)</f>
        <v>147047257</v>
      </c>
      <c r="AF36" s="90">
        <f t="shared" si="14"/>
        <v>1840787667</v>
      </c>
      <c r="AG36" s="90">
        <f>SUM(AG31:AG35)</f>
        <v>4044810476</v>
      </c>
      <c r="AH36" s="90">
        <f>SUM(AH31:AH35)</f>
        <v>4044810476</v>
      </c>
      <c r="AI36" s="91">
        <f>SUM(AI31:AI35)</f>
        <v>584907082</v>
      </c>
      <c r="AJ36" s="129">
        <f t="shared" si="15"/>
        <v>0.1446067956633724</v>
      </c>
      <c r="AK36" s="130">
        <f t="shared" si="16"/>
        <v>-0.6281171118906677</v>
      </c>
    </row>
    <row r="37" spans="1:37" ht="13.5">
      <c r="A37" s="68"/>
      <c r="B37" s="69" t="s">
        <v>226</v>
      </c>
      <c r="C37" s="70"/>
      <c r="D37" s="92">
        <f>SUM(D9,D11:D14,D16:D21,D23:D29,D31:D35)</f>
        <v>22129048303</v>
      </c>
      <c r="E37" s="93">
        <f>SUM(E9,E11:E14,E16:E21,E23:E29,E31:E35)</f>
        <v>3423852063</v>
      </c>
      <c r="F37" s="94">
        <f t="shared" si="0"/>
        <v>25552900366</v>
      </c>
      <c r="G37" s="92">
        <f>SUM(G9,G11:G14,G16:G21,G23:G29,G31:G35)</f>
        <v>20227550149</v>
      </c>
      <c r="H37" s="93">
        <f>SUM(H9,H11:H14,H16:H21,H23:H29,H31:H35)</f>
        <v>3596714334</v>
      </c>
      <c r="I37" s="94">
        <f t="shared" si="1"/>
        <v>23824264483</v>
      </c>
      <c r="J37" s="92">
        <f>SUM(J9,J11:J14,J16:J21,J23:J29,J31:J35)</f>
        <v>3949668008</v>
      </c>
      <c r="K37" s="93">
        <f>SUM(K9,K11:K14,K16:K21,K23:K29,K31:K35)</f>
        <v>2496358170</v>
      </c>
      <c r="L37" s="93">
        <f t="shared" si="2"/>
        <v>6446026178</v>
      </c>
      <c r="M37" s="107">
        <f t="shared" si="3"/>
        <v>0.25226201666629233</v>
      </c>
      <c r="N37" s="92">
        <f>SUM(N9,N11:N14,N16:N21,N23:N29,N31:N35)</f>
        <v>3899410869</v>
      </c>
      <c r="O37" s="93">
        <f>SUM(O9,O11:O14,O16:O21,O23:O29,O31:O35)</f>
        <v>362460347</v>
      </c>
      <c r="P37" s="93">
        <f t="shared" si="4"/>
        <v>4261871216</v>
      </c>
      <c r="Q37" s="107">
        <f t="shared" si="5"/>
        <v>0.16678620254281315</v>
      </c>
      <c r="R37" s="92">
        <f>SUM(R9,R11:R14,R16:R21,R23:R29,R31:R35)</f>
        <v>3687650954</v>
      </c>
      <c r="S37" s="93">
        <f>SUM(S9,S11:S14,S16:S21,S23:S29,S31:S35)</f>
        <v>255782449</v>
      </c>
      <c r="T37" s="93">
        <f t="shared" si="6"/>
        <v>3943433403</v>
      </c>
      <c r="U37" s="107">
        <f t="shared" si="7"/>
        <v>0.16552172705326829</v>
      </c>
      <c r="V37" s="92">
        <f>SUM(V9,V11:V14,V16:V21,V23:V29,V31:V35)</f>
        <v>0</v>
      </c>
      <c r="W37" s="93">
        <f>SUM(W9,W11:W14,W16:W21,W23:W29,W31:W35)</f>
        <v>0</v>
      </c>
      <c r="X37" s="93">
        <f t="shared" si="8"/>
        <v>0</v>
      </c>
      <c r="Y37" s="107">
        <f t="shared" si="9"/>
        <v>0</v>
      </c>
      <c r="Z37" s="92">
        <f t="shared" si="10"/>
        <v>11536729831</v>
      </c>
      <c r="AA37" s="93">
        <f t="shared" si="11"/>
        <v>3114600966</v>
      </c>
      <c r="AB37" s="93">
        <f t="shared" si="12"/>
        <v>14651330797</v>
      </c>
      <c r="AC37" s="107">
        <f t="shared" si="13"/>
        <v>0.6149751572584571</v>
      </c>
      <c r="AD37" s="92">
        <f>SUM(AD9,AD11:AD14,AD16:AD21,AD23:AD29,AD31:AD35)</f>
        <v>10424068756</v>
      </c>
      <c r="AE37" s="93">
        <f>SUM(AE9,AE11:AE14,AE16:AE21,AE23:AE29,AE31:AE35)</f>
        <v>1207511552</v>
      </c>
      <c r="AF37" s="93">
        <f t="shared" si="14"/>
        <v>11631580308</v>
      </c>
      <c r="AG37" s="93">
        <f>SUM(AG9,AG11:AG14,AG16:AG21,AG23:AG29,AG31:AG35)</f>
        <v>22329525972</v>
      </c>
      <c r="AH37" s="93">
        <f>SUM(AH9,AH11:AH14,AH16:AH21,AH23:AH29,AH31:AH35)</f>
        <v>22329525972</v>
      </c>
      <c r="AI37" s="94">
        <f>SUM(AI9,AI11:AI14,AI16:AI21,AI23:AI29,AI31:AI35)</f>
        <v>4216221635</v>
      </c>
      <c r="AJ37" s="131">
        <f t="shared" si="15"/>
        <v>0.18881823287636784</v>
      </c>
      <c r="AK37" s="132">
        <f t="shared" si="16"/>
        <v>-0.6609718285409787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44</v>
      </c>
      <c r="C9" s="64" t="s">
        <v>45</v>
      </c>
      <c r="D9" s="85">
        <v>38806031211</v>
      </c>
      <c r="E9" s="86">
        <v>7417206981</v>
      </c>
      <c r="F9" s="87">
        <f>$D9+$E9</f>
        <v>46223238192</v>
      </c>
      <c r="G9" s="85">
        <v>39871857910</v>
      </c>
      <c r="H9" s="86">
        <v>6807681008</v>
      </c>
      <c r="I9" s="87">
        <f>$G9+$H9</f>
        <v>46679538918</v>
      </c>
      <c r="J9" s="85">
        <v>9550224951</v>
      </c>
      <c r="K9" s="86">
        <v>306093040</v>
      </c>
      <c r="L9" s="88">
        <f>$J9+$K9</f>
        <v>9856317991</v>
      </c>
      <c r="M9" s="105">
        <f>IF($F9=0,0,$L9/$F9)</f>
        <v>0.21323296195864236</v>
      </c>
      <c r="N9" s="85">
        <v>9145279238</v>
      </c>
      <c r="O9" s="86">
        <v>1454723436</v>
      </c>
      <c r="P9" s="88">
        <f>$N9+$O9</f>
        <v>10600002674</v>
      </c>
      <c r="Q9" s="105">
        <f>IF($F9=0,0,$P9/$F9)</f>
        <v>0.22932194040517428</v>
      </c>
      <c r="R9" s="85">
        <v>7368951987</v>
      </c>
      <c r="S9" s="86">
        <v>967583033</v>
      </c>
      <c r="T9" s="88">
        <f>$R9+$S9</f>
        <v>8336535020</v>
      </c>
      <c r="U9" s="105">
        <f>IF($I9=0,0,$T9/$I9)</f>
        <v>0.17859077474275065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26064456176</v>
      </c>
      <c r="AA9" s="88">
        <f>$K9+$O9+$S9</f>
        <v>2728399509</v>
      </c>
      <c r="AB9" s="88">
        <f>$Z9+$AA9</f>
        <v>28792855685</v>
      </c>
      <c r="AC9" s="105">
        <f>IF($I9=0,0,$AB9/$I9)</f>
        <v>0.6168196248805973</v>
      </c>
      <c r="AD9" s="85">
        <v>24527489374</v>
      </c>
      <c r="AE9" s="86">
        <v>1846250776</v>
      </c>
      <c r="AF9" s="88">
        <f>$AD9+$AE9</f>
        <v>26373740150</v>
      </c>
      <c r="AG9" s="86">
        <v>42220708906</v>
      </c>
      <c r="AH9" s="86">
        <v>42220708906</v>
      </c>
      <c r="AI9" s="126">
        <v>8844481613</v>
      </c>
      <c r="AJ9" s="127">
        <f>IF($AH9=0,0,$AI9/$AH9)</f>
        <v>0.20948207271202657</v>
      </c>
      <c r="AK9" s="128">
        <f>IF($AF9=0,0,(($T9/$AF9)-1))</f>
        <v>-0.6839077441202438</v>
      </c>
    </row>
    <row r="10" spans="1:37" ht="13.5">
      <c r="A10" s="62" t="s">
        <v>95</v>
      </c>
      <c r="B10" s="63" t="s">
        <v>48</v>
      </c>
      <c r="C10" s="64" t="s">
        <v>49</v>
      </c>
      <c r="D10" s="85">
        <v>56775409764</v>
      </c>
      <c r="E10" s="86">
        <v>7754429658</v>
      </c>
      <c r="F10" s="87">
        <f aca="true" t="shared" si="0" ref="F10:F23">$D10+$E10</f>
        <v>64529839422</v>
      </c>
      <c r="G10" s="85">
        <v>64096065854</v>
      </c>
      <c r="H10" s="86">
        <v>7534322687</v>
      </c>
      <c r="I10" s="87">
        <f aca="true" t="shared" si="1" ref="I10:I23">$G10+$H10</f>
        <v>71630388541</v>
      </c>
      <c r="J10" s="85">
        <v>15721165361</v>
      </c>
      <c r="K10" s="86">
        <v>1213179140</v>
      </c>
      <c r="L10" s="88">
        <f aca="true" t="shared" si="2" ref="L10:L23">$J10+$K10</f>
        <v>16934344501</v>
      </c>
      <c r="M10" s="105">
        <f aca="true" t="shared" si="3" ref="M10:M23">IF($F10=0,0,$L10/$F10)</f>
        <v>0.26242657122166363</v>
      </c>
      <c r="N10" s="85">
        <v>15034305507</v>
      </c>
      <c r="O10" s="86">
        <v>1521460971</v>
      </c>
      <c r="P10" s="88">
        <f aca="true" t="shared" si="4" ref="P10:P23">$N10+$O10</f>
        <v>16555766478</v>
      </c>
      <c r="Q10" s="105">
        <f aca="true" t="shared" si="5" ref="Q10:Q23">IF($F10=0,0,$P10/$F10)</f>
        <v>0.25655985860636876</v>
      </c>
      <c r="R10" s="85">
        <v>14572106321</v>
      </c>
      <c r="S10" s="86">
        <v>1026892626</v>
      </c>
      <c r="T10" s="88">
        <f aca="true" t="shared" si="6" ref="T10:T23">$R10+$S10</f>
        <v>15598998947</v>
      </c>
      <c r="U10" s="105">
        <f aca="true" t="shared" si="7" ref="U10:U23">IF($I10=0,0,$T10/$I10)</f>
        <v>0.21777068733993257</v>
      </c>
      <c r="V10" s="85">
        <v>0</v>
      </c>
      <c r="W10" s="86">
        <v>0</v>
      </c>
      <c r="X10" s="88">
        <f aca="true" t="shared" si="8" ref="X10:X23">$V10+$W10</f>
        <v>0</v>
      </c>
      <c r="Y10" s="105">
        <f aca="true" t="shared" si="9" ref="Y10:Y23">IF($I10=0,0,$X10/$I10)</f>
        <v>0</v>
      </c>
      <c r="Z10" s="125">
        <f aca="true" t="shared" si="10" ref="Z10:Z23">$J10+$N10+$R10</f>
        <v>45327577189</v>
      </c>
      <c r="AA10" s="88">
        <f aca="true" t="shared" si="11" ref="AA10:AA23">$K10+$O10+$S10</f>
        <v>3761532737</v>
      </c>
      <c r="AB10" s="88">
        <f aca="true" t="shared" si="12" ref="AB10:AB23">$Z10+$AA10</f>
        <v>49089109926</v>
      </c>
      <c r="AC10" s="105">
        <f aca="true" t="shared" si="13" ref="AC10:AC23">IF($I10=0,0,$AB10/$I10)</f>
        <v>0.6853112334844064</v>
      </c>
      <c r="AD10" s="85">
        <v>37377823520</v>
      </c>
      <c r="AE10" s="86">
        <v>2129248680</v>
      </c>
      <c r="AF10" s="88">
        <f aca="true" t="shared" si="14" ref="AF10:AF23">$AD10+$AE10</f>
        <v>39507072200</v>
      </c>
      <c r="AG10" s="86">
        <v>58855187868</v>
      </c>
      <c r="AH10" s="86">
        <v>58855187868</v>
      </c>
      <c r="AI10" s="126">
        <v>12642804785</v>
      </c>
      <c r="AJ10" s="127">
        <f aca="true" t="shared" si="15" ref="AJ10:AJ23">IF($AH10=0,0,$AI10/$AH10)</f>
        <v>0.214812070829766</v>
      </c>
      <c r="AK10" s="128">
        <f aca="true" t="shared" si="16" ref="AK10:AK23">IF($AF10=0,0,(($T10/$AF10)-1))</f>
        <v>-0.6051593277266443</v>
      </c>
    </row>
    <row r="11" spans="1:37" ht="13.5">
      <c r="A11" s="62" t="s">
        <v>95</v>
      </c>
      <c r="B11" s="63" t="s">
        <v>54</v>
      </c>
      <c r="C11" s="64" t="s">
        <v>55</v>
      </c>
      <c r="D11" s="85">
        <v>35446704093</v>
      </c>
      <c r="E11" s="86">
        <v>4246464401</v>
      </c>
      <c r="F11" s="87">
        <f t="shared" si="0"/>
        <v>39693168494</v>
      </c>
      <c r="G11" s="85">
        <v>35446704093</v>
      </c>
      <c r="H11" s="86">
        <v>4246464401</v>
      </c>
      <c r="I11" s="87">
        <f t="shared" si="1"/>
        <v>39693168494</v>
      </c>
      <c r="J11" s="85">
        <v>8836105977</v>
      </c>
      <c r="K11" s="86">
        <v>107255588</v>
      </c>
      <c r="L11" s="88">
        <f t="shared" si="2"/>
        <v>8943361565</v>
      </c>
      <c r="M11" s="105">
        <f t="shared" si="3"/>
        <v>0.22531236241198216</v>
      </c>
      <c r="N11" s="85">
        <v>7727174337</v>
      </c>
      <c r="O11" s="86">
        <v>-1069898674</v>
      </c>
      <c r="P11" s="88">
        <f t="shared" si="4"/>
        <v>6657275663</v>
      </c>
      <c r="Q11" s="105">
        <f t="shared" si="5"/>
        <v>0.1677184239904232</v>
      </c>
      <c r="R11" s="85">
        <v>8842557312</v>
      </c>
      <c r="S11" s="86">
        <v>-112300835</v>
      </c>
      <c r="T11" s="88">
        <f t="shared" si="6"/>
        <v>8730256477</v>
      </c>
      <c r="U11" s="105">
        <f t="shared" si="7"/>
        <v>0.2199435522089818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25405837626</v>
      </c>
      <c r="AA11" s="88">
        <f t="shared" si="11"/>
        <v>-1074943921</v>
      </c>
      <c r="AB11" s="88">
        <f t="shared" si="12"/>
        <v>24330893705</v>
      </c>
      <c r="AC11" s="105">
        <f t="shared" si="13"/>
        <v>0.6129743386113872</v>
      </c>
      <c r="AD11" s="85">
        <v>22576817188</v>
      </c>
      <c r="AE11" s="86">
        <v>-30017400389</v>
      </c>
      <c r="AF11" s="88">
        <f t="shared" si="14"/>
        <v>-7440583201</v>
      </c>
      <c r="AG11" s="86">
        <v>36491266509</v>
      </c>
      <c r="AH11" s="86">
        <v>36491266509</v>
      </c>
      <c r="AI11" s="126">
        <v>-23477866507</v>
      </c>
      <c r="AJ11" s="127">
        <f t="shared" si="15"/>
        <v>-0.6433831640567902</v>
      </c>
      <c r="AK11" s="128">
        <f t="shared" si="16"/>
        <v>-2.173329595430997</v>
      </c>
    </row>
    <row r="12" spans="1:37" ht="13.5">
      <c r="A12" s="65"/>
      <c r="B12" s="66" t="s">
        <v>96</v>
      </c>
      <c r="C12" s="67"/>
      <c r="D12" s="89">
        <f>SUM(D9:D11)</f>
        <v>131028145068</v>
      </c>
      <c r="E12" s="90">
        <f>SUM(E9:E11)</f>
        <v>19418101040</v>
      </c>
      <c r="F12" s="91">
        <f t="shared" si="0"/>
        <v>150446246108</v>
      </c>
      <c r="G12" s="89">
        <f>SUM(G9:G11)</f>
        <v>139414627857</v>
      </c>
      <c r="H12" s="90">
        <f>SUM(H9:H11)</f>
        <v>18588468096</v>
      </c>
      <c r="I12" s="91">
        <f t="shared" si="1"/>
        <v>158003095953</v>
      </c>
      <c r="J12" s="89">
        <f>SUM(J9:J11)</f>
        <v>34107496289</v>
      </c>
      <c r="K12" s="90">
        <f>SUM(K9:K11)</f>
        <v>1626527768</v>
      </c>
      <c r="L12" s="90">
        <f t="shared" si="2"/>
        <v>35734024057</v>
      </c>
      <c r="M12" s="106">
        <f t="shared" si="3"/>
        <v>0.23752021058303985</v>
      </c>
      <c r="N12" s="89">
        <f>SUM(N9:N11)</f>
        <v>31906759082</v>
      </c>
      <c r="O12" s="90">
        <f>SUM(O9:O11)</f>
        <v>1906285733</v>
      </c>
      <c r="P12" s="90">
        <f t="shared" si="4"/>
        <v>33813044815</v>
      </c>
      <c r="Q12" s="106">
        <f t="shared" si="5"/>
        <v>0.22475166838477859</v>
      </c>
      <c r="R12" s="89">
        <f>SUM(R9:R11)</f>
        <v>30783615620</v>
      </c>
      <c r="S12" s="90">
        <f>SUM(S9:S11)</f>
        <v>1882174824</v>
      </c>
      <c r="T12" s="90">
        <f t="shared" si="6"/>
        <v>32665790444</v>
      </c>
      <c r="U12" s="106">
        <f t="shared" si="7"/>
        <v>0.20674145811495268</v>
      </c>
      <c r="V12" s="89">
        <f>SUM(V9:V11)</f>
        <v>0</v>
      </c>
      <c r="W12" s="90">
        <f>SUM(W9:W11)</f>
        <v>0</v>
      </c>
      <c r="X12" s="90">
        <f t="shared" si="8"/>
        <v>0</v>
      </c>
      <c r="Y12" s="106">
        <f t="shared" si="9"/>
        <v>0</v>
      </c>
      <c r="Z12" s="89">
        <f t="shared" si="10"/>
        <v>96797870991</v>
      </c>
      <c r="AA12" s="90">
        <f t="shared" si="11"/>
        <v>5414988325</v>
      </c>
      <c r="AB12" s="90">
        <f t="shared" si="12"/>
        <v>102212859316</v>
      </c>
      <c r="AC12" s="106">
        <f t="shared" si="13"/>
        <v>0.6469041552603786</v>
      </c>
      <c r="AD12" s="89">
        <f>SUM(AD9:AD11)</f>
        <v>84482130082</v>
      </c>
      <c r="AE12" s="90">
        <f>SUM(AE9:AE11)</f>
        <v>-26041900933</v>
      </c>
      <c r="AF12" s="90">
        <f t="shared" si="14"/>
        <v>58440229149</v>
      </c>
      <c r="AG12" s="90">
        <f>SUM(AG9:AG11)</f>
        <v>137567163283</v>
      </c>
      <c r="AH12" s="90">
        <f>SUM(AH9:AH11)</f>
        <v>137567163283</v>
      </c>
      <c r="AI12" s="91">
        <f>SUM(AI9:AI11)</f>
        <v>-1990580109</v>
      </c>
      <c r="AJ12" s="129">
        <f t="shared" si="15"/>
        <v>-0.014469878287051863</v>
      </c>
      <c r="AK12" s="130">
        <f t="shared" si="16"/>
        <v>-0.4410393162436982</v>
      </c>
    </row>
    <row r="13" spans="1:37" ht="13.5">
      <c r="A13" s="62" t="s">
        <v>97</v>
      </c>
      <c r="B13" s="63" t="s">
        <v>59</v>
      </c>
      <c r="C13" s="64" t="s">
        <v>60</v>
      </c>
      <c r="D13" s="85">
        <v>5717909834</v>
      </c>
      <c r="E13" s="86">
        <v>471566000</v>
      </c>
      <c r="F13" s="87">
        <f t="shared" si="0"/>
        <v>6189475834</v>
      </c>
      <c r="G13" s="85">
        <v>5819214552</v>
      </c>
      <c r="H13" s="86">
        <v>335448181</v>
      </c>
      <c r="I13" s="87">
        <f t="shared" si="1"/>
        <v>6154662733</v>
      </c>
      <c r="J13" s="85">
        <v>1108254956</v>
      </c>
      <c r="K13" s="86">
        <v>-19702</v>
      </c>
      <c r="L13" s="88">
        <f t="shared" si="2"/>
        <v>1108235254</v>
      </c>
      <c r="M13" s="105">
        <f t="shared" si="3"/>
        <v>0.1790515519767033</v>
      </c>
      <c r="N13" s="85">
        <v>1305610426</v>
      </c>
      <c r="O13" s="86">
        <v>22822087</v>
      </c>
      <c r="P13" s="88">
        <f t="shared" si="4"/>
        <v>1328432513</v>
      </c>
      <c r="Q13" s="105">
        <f t="shared" si="5"/>
        <v>0.2146276273836729</v>
      </c>
      <c r="R13" s="85">
        <v>1106325483</v>
      </c>
      <c r="S13" s="86">
        <v>3082043</v>
      </c>
      <c r="T13" s="88">
        <f t="shared" si="6"/>
        <v>1109407526</v>
      </c>
      <c r="U13" s="105">
        <f t="shared" si="7"/>
        <v>0.18025480422372966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3520190865</v>
      </c>
      <c r="AA13" s="88">
        <f t="shared" si="11"/>
        <v>25884428</v>
      </c>
      <c r="AB13" s="88">
        <f t="shared" si="12"/>
        <v>3546075293</v>
      </c>
      <c r="AC13" s="105">
        <f t="shared" si="13"/>
        <v>0.5761607819688793</v>
      </c>
      <c r="AD13" s="85">
        <v>4348226503</v>
      </c>
      <c r="AE13" s="86">
        <v>98333062</v>
      </c>
      <c r="AF13" s="88">
        <f t="shared" si="14"/>
        <v>4446559565</v>
      </c>
      <c r="AG13" s="86">
        <v>5745459596</v>
      </c>
      <c r="AH13" s="86">
        <v>5745459596</v>
      </c>
      <c r="AI13" s="126">
        <v>2256991676</v>
      </c>
      <c r="AJ13" s="127">
        <f t="shared" si="15"/>
        <v>0.3928304843656584</v>
      </c>
      <c r="AK13" s="128">
        <f t="shared" si="16"/>
        <v>-0.7505020432577968</v>
      </c>
    </row>
    <row r="14" spans="1:37" ht="13.5">
      <c r="A14" s="62" t="s">
        <v>97</v>
      </c>
      <c r="B14" s="63" t="s">
        <v>227</v>
      </c>
      <c r="C14" s="64" t="s">
        <v>228</v>
      </c>
      <c r="D14" s="85">
        <v>1208824679</v>
      </c>
      <c r="E14" s="86">
        <v>135183831</v>
      </c>
      <c r="F14" s="87">
        <f t="shared" si="0"/>
        <v>1344008510</v>
      </c>
      <c r="G14" s="85">
        <v>1260282123</v>
      </c>
      <c r="H14" s="86">
        <v>144988359</v>
      </c>
      <c r="I14" s="87">
        <f t="shared" si="1"/>
        <v>1405270482</v>
      </c>
      <c r="J14" s="85">
        <v>276069665</v>
      </c>
      <c r="K14" s="86">
        <v>9414053</v>
      </c>
      <c r="L14" s="88">
        <f t="shared" si="2"/>
        <v>285483718</v>
      </c>
      <c r="M14" s="105">
        <f t="shared" si="3"/>
        <v>0.212412135693992</v>
      </c>
      <c r="N14" s="85">
        <v>363158264</v>
      </c>
      <c r="O14" s="86">
        <v>28472215</v>
      </c>
      <c r="P14" s="88">
        <f t="shared" si="4"/>
        <v>391630479</v>
      </c>
      <c r="Q14" s="105">
        <f t="shared" si="5"/>
        <v>0.2913898804108019</v>
      </c>
      <c r="R14" s="85">
        <v>195348349</v>
      </c>
      <c r="S14" s="86">
        <v>16335082</v>
      </c>
      <c r="T14" s="88">
        <f t="shared" si="6"/>
        <v>211683431</v>
      </c>
      <c r="U14" s="105">
        <f t="shared" si="7"/>
        <v>0.15063536430277058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834576278</v>
      </c>
      <c r="AA14" s="88">
        <f t="shared" si="11"/>
        <v>54221350</v>
      </c>
      <c r="AB14" s="88">
        <f t="shared" si="12"/>
        <v>888797628</v>
      </c>
      <c r="AC14" s="105">
        <f t="shared" si="13"/>
        <v>0.6324744164091821</v>
      </c>
      <c r="AD14" s="85">
        <v>734176106</v>
      </c>
      <c r="AE14" s="86">
        <v>62206889</v>
      </c>
      <c r="AF14" s="88">
        <f t="shared" si="14"/>
        <v>796382995</v>
      </c>
      <c r="AG14" s="86">
        <v>1219921259</v>
      </c>
      <c r="AH14" s="86">
        <v>1219921259</v>
      </c>
      <c r="AI14" s="126">
        <v>266162375</v>
      </c>
      <c r="AJ14" s="127">
        <f t="shared" si="15"/>
        <v>0.21817996287578426</v>
      </c>
      <c r="AK14" s="128">
        <f t="shared" si="16"/>
        <v>-0.7341939339124136</v>
      </c>
    </row>
    <row r="15" spans="1:37" ht="13.5">
      <c r="A15" s="62" t="s">
        <v>97</v>
      </c>
      <c r="B15" s="63" t="s">
        <v>229</v>
      </c>
      <c r="C15" s="64" t="s">
        <v>230</v>
      </c>
      <c r="D15" s="85">
        <v>904625266</v>
      </c>
      <c r="E15" s="86">
        <v>82354000</v>
      </c>
      <c r="F15" s="87">
        <f t="shared" si="0"/>
        <v>986979266</v>
      </c>
      <c r="G15" s="85">
        <v>877177490</v>
      </c>
      <c r="H15" s="86">
        <v>59685925</v>
      </c>
      <c r="I15" s="87">
        <f t="shared" si="1"/>
        <v>936863415</v>
      </c>
      <c r="J15" s="85">
        <v>179269979</v>
      </c>
      <c r="K15" s="86">
        <v>1053062</v>
      </c>
      <c r="L15" s="88">
        <f t="shared" si="2"/>
        <v>180323041</v>
      </c>
      <c r="M15" s="105">
        <f t="shared" si="3"/>
        <v>0.1827019545514951</v>
      </c>
      <c r="N15" s="85">
        <v>152716909</v>
      </c>
      <c r="O15" s="86">
        <v>10938388</v>
      </c>
      <c r="P15" s="88">
        <f t="shared" si="4"/>
        <v>163655297</v>
      </c>
      <c r="Q15" s="105">
        <f t="shared" si="5"/>
        <v>0.1658143211693365</v>
      </c>
      <c r="R15" s="85">
        <v>163714407</v>
      </c>
      <c r="S15" s="86">
        <v>12212693</v>
      </c>
      <c r="T15" s="88">
        <f t="shared" si="6"/>
        <v>175927100</v>
      </c>
      <c r="U15" s="105">
        <f t="shared" si="7"/>
        <v>0.18778308255318094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495701295</v>
      </c>
      <c r="AA15" s="88">
        <f t="shared" si="11"/>
        <v>24204143</v>
      </c>
      <c r="AB15" s="88">
        <f t="shared" si="12"/>
        <v>519905438</v>
      </c>
      <c r="AC15" s="105">
        <f t="shared" si="13"/>
        <v>0.5549426198908621</v>
      </c>
      <c r="AD15" s="85">
        <v>462201795</v>
      </c>
      <c r="AE15" s="86">
        <v>35162251</v>
      </c>
      <c r="AF15" s="88">
        <f t="shared" si="14"/>
        <v>497364046</v>
      </c>
      <c r="AG15" s="86">
        <v>907799129</v>
      </c>
      <c r="AH15" s="86">
        <v>907799129</v>
      </c>
      <c r="AI15" s="126">
        <v>162525251</v>
      </c>
      <c r="AJ15" s="127">
        <f t="shared" si="15"/>
        <v>0.17903217331683516</v>
      </c>
      <c r="AK15" s="128">
        <f t="shared" si="16"/>
        <v>-0.646281026111807</v>
      </c>
    </row>
    <row r="16" spans="1:37" ht="13.5">
      <c r="A16" s="62" t="s">
        <v>112</v>
      </c>
      <c r="B16" s="63" t="s">
        <v>231</v>
      </c>
      <c r="C16" s="64" t="s">
        <v>232</v>
      </c>
      <c r="D16" s="85">
        <v>429062341</v>
      </c>
      <c r="E16" s="86">
        <v>1750000</v>
      </c>
      <c r="F16" s="87">
        <f t="shared" si="0"/>
        <v>430812341</v>
      </c>
      <c r="G16" s="85">
        <v>416170219</v>
      </c>
      <c r="H16" s="86">
        <v>2243763</v>
      </c>
      <c r="I16" s="87">
        <f t="shared" si="1"/>
        <v>418413982</v>
      </c>
      <c r="J16" s="85">
        <v>91484129</v>
      </c>
      <c r="K16" s="86">
        <v>237837</v>
      </c>
      <c r="L16" s="88">
        <f t="shared" si="2"/>
        <v>91721966</v>
      </c>
      <c r="M16" s="105">
        <f t="shared" si="3"/>
        <v>0.21290468556934863</v>
      </c>
      <c r="N16" s="85">
        <v>100240932</v>
      </c>
      <c r="O16" s="86">
        <v>261270</v>
      </c>
      <c r="P16" s="88">
        <f t="shared" si="4"/>
        <v>100502202</v>
      </c>
      <c r="Q16" s="105">
        <f t="shared" si="5"/>
        <v>0.23328533664266596</v>
      </c>
      <c r="R16" s="85">
        <v>89762016</v>
      </c>
      <c r="S16" s="86">
        <v>123025</v>
      </c>
      <c r="T16" s="88">
        <f t="shared" si="6"/>
        <v>89885041</v>
      </c>
      <c r="U16" s="105">
        <f t="shared" si="7"/>
        <v>0.2148232250039866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281487077</v>
      </c>
      <c r="AA16" s="88">
        <f t="shared" si="11"/>
        <v>622132</v>
      </c>
      <c r="AB16" s="88">
        <f t="shared" si="12"/>
        <v>282109209</v>
      </c>
      <c r="AC16" s="105">
        <f t="shared" si="13"/>
        <v>0.674234660255689</v>
      </c>
      <c r="AD16" s="85">
        <v>289721651</v>
      </c>
      <c r="AE16" s="86">
        <v>2962126</v>
      </c>
      <c r="AF16" s="88">
        <f t="shared" si="14"/>
        <v>292683777</v>
      </c>
      <c r="AG16" s="86">
        <v>389851037</v>
      </c>
      <c r="AH16" s="86">
        <v>389851037</v>
      </c>
      <c r="AI16" s="126">
        <v>106925168</v>
      </c>
      <c r="AJ16" s="127">
        <f t="shared" si="15"/>
        <v>0.27427185732995757</v>
      </c>
      <c r="AK16" s="128">
        <f t="shared" si="16"/>
        <v>-0.6928936686504493</v>
      </c>
    </row>
    <row r="17" spans="1:37" ht="13.5">
      <c r="A17" s="65"/>
      <c r="B17" s="66" t="s">
        <v>233</v>
      </c>
      <c r="C17" s="67"/>
      <c r="D17" s="89">
        <f>SUM(D13:D16)</f>
        <v>8260422120</v>
      </c>
      <c r="E17" s="90">
        <f>SUM(E13:E16)</f>
        <v>690853831</v>
      </c>
      <c r="F17" s="91">
        <f t="shared" si="0"/>
        <v>8951275951</v>
      </c>
      <c r="G17" s="89">
        <f>SUM(G13:G16)</f>
        <v>8372844384</v>
      </c>
      <c r="H17" s="90">
        <f>SUM(H13:H16)</f>
        <v>542366228</v>
      </c>
      <c r="I17" s="91">
        <f t="shared" si="1"/>
        <v>8915210612</v>
      </c>
      <c r="J17" s="89">
        <f>SUM(J13:J16)</f>
        <v>1655078729</v>
      </c>
      <c r="K17" s="90">
        <f>SUM(K13:K16)</f>
        <v>10685250</v>
      </c>
      <c r="L17" s="90">
        <f t="shared" si="2"/>
        <v>1665763979</v>
      </c>
      <c r="M17" s="106">
        <f t="shared" si="3"/>
        <v>0.18609235019884596</v>
      </c>
      <c r="N17" s="89">
        <f>SUM(N13:N16)</f>
        <v>1921726531</v>
      </c>
      <c r="O17" s="90">
        <f>SUM(O13:O16)</f>
        <v>62493960</v>
      </c>
      <c r="P17" s="90">
        <f t="shared" si="4"/>
        <v>1984220491</v>
      </c>
      <c r="Q17" s="106">
        <f t="shared" si="5"/>
        <v>0.22166901141935313</v>
      </c>
      <c r="R17" s="89">
        <f>SUM(R13:R16)</f>
        <v>1555150255</v>
      </c>
      <c r="S17" s="90">
        <f>SUM(S13:S16)</f>
        <v>31752843</v>
      </c>
      <c r="T17" s="90">
        <f t="shared" si="6"/>
        <v>1586903098</v>
      </c>
      <c r="U17" s="106">
        <f t="shared" si="7"/>
        <v>0.17799950747815266</v>
      </c>
      <c r="V17" s="89">
        <f>SUM(V13:V16)</f>
        <v>0</v>
      </c>
      <c r="W17" s="90">
        <f>SUM(W13:W16)</f>
        <v>0</v>
      </c>
      <c r="X17" s="90">
        <f t="shared" si="8"/>
        <v>0</v>
      </c>
      <c r="Y17" s="106">
        <f t="shared" si="9"/>
        <v>0</v>
      </c>
      <c r="Z17" s="89">
        <f t="shared" si="10"/>
        <v>5131955515</v>
      </c>
      <c r="AA17" s="90">
        <f t="shared" si="11"/>
        <v>104932053</v>
      </c>
      <c r="AB17" s="90">
        <f t="shared" si="12"/>
        <v>5236887568</v>
      </c>
      <c r="AC17" s="106">
        <f t="shared" si="13"/>
        <v>0.587410415290815</v>
      </c>
      <c r="AD17" s="89">
        <f>SUM(AD13:AD16)</f>
        <v>5834326055</v>
      </c>
      <c r="AE17" s="90">
        <f>SUM(AE13:AE16)</f>
        <v>198664328</v>
      </c>
      <c r="AF17" s="90">
        <f t="shared" si="14"/>
        <v>6032990383</v>
      </c>
      <c r="AG17" s="90">
        <f>SUM(AG13:AG16)</f>
        <v>8263031021</v>
      </c>
      <c r="AH17" s="90">
        <f>SUM(AH13:AH16)</f>
        <v>8263031021</v>
      </c>
      <c r="AI17" s="91">
        <f>SUM(AI13:AI16)</f>
        <v>2792604470</v>
      </c>
      <c r="AJ17" s="129">
        <f t="shared" si="15"/>
        <v>0.33796369188288927</v>
      </c>
      <c r="AK17" s="130">
        <f t="shared" si="16"/>
        <v>-0.7369624353336218</v>
      </c>
    </row>
    <row r="18" spans="1:37" ht="13.5">
      <c r="A18" s="62" t="s">
        <v>97</v>
      </c>
      <c r="B18" s="63" t="s">
        <v>61</v>
      </c>
      <c r="C18" s="64" t="s">
        <v>62</v>
      </c>
      <c r="D18" s="85">
        <v>2975965076</v>
      </c>
      <c r="E18" s="86">
        <v>342392347</v>
      </c>
      <c r="F18" s="87">
        <f t="shared" si="0"/>
        <v>3318357423</v>
      </c>
      <c r="G18" s="85">
        <v>3086324796</v>
      </c>
      <c r="H18" s="86">
        <v>241025484</v>
      </c>
      <c r="I18" s="87">
        <f t="shared" si="1"/>
        <v>3327350280</v>
      </c>
      <c r="J18" s="85">
        <v>-1379791224</v>
      </c>
      <c r="K18" s="86">
        <v>-45788</v>
      </c>
      <c r="L18" s="88">
        <f t="shared" si="2"/>
        <v>-1379837012</v>
      </c>
      <c r="M18" s="105">
        <f t="shared" si="3"/>
        <v>-0.4158192852994546</v>
      </c>
      <c r="N18" s="85">
        <v>806180865</v>
      </c>
      <c r="O18" s="86">
        <v>-11437776</v>
      </c>
      <c r="P18" s="88">
        <f t="shared" si="4"/>
        <v>794743089</v>
      </c>
      <c r="Q18" s="105">
        <f t="shared" si="5"/>
        <v>0.2394989411000528</v>
      </c>
      <c r="R18" s="85">
        <v>700412206</v>
      </c>
      <c r="S18" s="86">
        <v>78552522</v>
      </c>
      <c r="T18" s="88">
        <f t="shared" si="6"/>
        <v>778964728</v>
      </c>
      <c r="U18" s="105">
        <f t="shared" si="7"/>
        <v>0.23410962551258654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126801847</v>
      </c>
      <c r="AA18" s="88">
        <f t="shared" si="11"/>
        <v>67068958</v>
      </c>
      <c r="AB18" s="88">
        <f t="shared" si="12"/>
        <v>193870805</v>
      </c>
      <c r="AC18" s="105">
        <f t="shared" si="13"/>
        <v>0.05826582375931878</v>
      </c>
      <c r="AD18" s="85">
        <v>1350265254</v>
      </c>
      <c r="AE18" s="86">
        <v>-116</v>
      </c>
      <c r="AF18" s="88">
        <f t="shared" si="14"/>
        <v>1350265138</v>
      </c>
      <c r="AG18" s="86">
        <v>3085902740</v>
      </c>
      <c r="AH18" s="86">
        <v>3085902740</v>
      </c>
      <c r="AI18" s="126">
        <v>538118958</v>
      </c>
      <c r="AJ18" s="127">
        <f t="shared" si="15"/>
        <v>0.1743797531350583</v>
      </c>
      <c r="AK18" s="128">
        <f t="shared" si="16"/>
        <v>-0.423102392205878</v>
      </c>
    </row>
    <row r="19" spans="1:37" ht="13.5">
      <c r="A19" s="62" t="s">
        <v>97</v>
      </c>
      <c r="B19" s="63" t="s">
        <v>234</v>
      </c>
      <c r="C19" s="64" t="s">
        <v>235</v>
      </c>
      <c r="D19" s="85">
        <v>1635899851</v>
      </c>
      <c r="E19" s="86">
        <v>163290250</v>
      </c>
      <c r="F19" s="87">
        <f t="shared" si="0"/>
        <v>1799190101</v>
      </c>
      <c r="G19" s="85">
        <v>1725368927</v>
      </c>
      <c r="H19" s="86">
        <v>266043219</v>
      </c>
      <c r="I19" s="87">
        <f t="shared" si="1"/>
        <v>1991412146</v>
      </c>
      <c r="J19" s="85">
        <v>293776830</v>
      </c>
      <c r="K19" s="86">
        <v>0</v>
      </c>
      <c r="L19" s="88">
        <f t="shared" si="2"/>
        <v>293776830</v>
      </c>
      <c r="M19" s="105">
        <f t="shared" si="3"/>
        <v>0.16328281810616743</v>
      </c>
      <c r="N19" s="85">
        <v>503005886</v>
      </c>
      <c r="O19" s="86">
        <v>0</v>
      </c>
      <c r="P19" s="88">
        <f t="shared" si="4"/>
        <v>503005886</v>
      </c>
      <c r="Q19" s="105">
        <f t="shared" si="5"/>
        <v>0.27957350683534027</v>
      </c>
      <c r="R19" s="85">
        <v>255250066</v>
      </c>
      <c r="S19" s="86">
        <v>0</v>
      </c>
      <c r="T19" s="88">
        <f t="shared" si="6"/>
        <v>255250066</v>
      </c>
      <c r="U19" s="105">
        <f t="shared" si="7"/>
        <v>0.12817540884879186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1052032782</v>
      </c>
      <c r="AA19" s="88">
        <f t="shared" si="11"/>
        <v>0</v>
      </c>
      <c r="AB19" s="88">
        <f t="shared" si="12"/>
        <v>1052032782</v>
      </c>
      <c r="AC19" s="105">
        <f t="shared" si="13"/>
        <v>0.5282848073981768</v>
      </c>
      <c r="AD19" s="85">
        <v>746558213</v>
      </c>
      <c r="AE19" s="86">
        <v>0</v>
      </c>
      <c r="AF19" s="88">
        <f t="shared" si="14"/>
        <v>746558213</v>
      </c>
      <c r="AG19" s="86">
        <v>1742200135</v>
      </c>
      <c r="AH19" s="86">
        <v>1742200135</v>
      </c>
      <c r="AI19" s="126">
        <v>241189367</v>
      </c>
      <c r="AJ19" s="127">
        <f t="shared" si="15"/>
        <v>0.13843952950904806</v>
      </c>
      <c r="AK19" s="128">
        <f t="shared" si="16"/>
        <v>-0.6580975715553476</v>
      </c>
    </row>
    <row r="20" spans="1:37" ht="13.5">
      <c r="A20" s="62" t="s">
        <v>97</v>
      </c>
      <c r="B20" s="63" t="s">
        <v>236</v>
      </c>
      <c r="C20" s="64" t="s">
        <v>237</v>
      </c>
      <c r="D20" s="85">
        <v>2093445912</v>
      </c>
      <c r="E20" s="86">
        <v>397843368</v>
      </c>
      <c r="F20" s="87">
        <f t="shared" si="0"/>
        <v>2491289280</v>
      </c>
      <c r="G20" s="85">
        <v>1935822575</v>
      </c>
      <c r="H20" s="86">
        <v>228464655</v>
      </c>
      <c r="I20" s="87">
        <f t="shared" si="1"/>
        <v>2164287230</v>
      </c>
      <c r="J20" s="85">
        <v>289141481</v>
      </c>
      <c r="K20" s="86">
        <v>33540469</v>
      </c>
      <c r="L20" s="88">
        <f t="shared" si="2"/>
        <v>322681950</v>
      </c>
      <c r="M20" s="105">
        <f t="shared" si="3"/>
        <v>0.12952407919484965</v>
      </c>
      <c r="N20" s="85">
        <v>636591816</v>
      </c>
      <c r="O20" s="86">
        <v>66151879</v>
      </c>
      <c r="P20" s="88">
        <f t="shared" si="4"/>
        <v>702743695</v>
      </c>
      <c r="Q20" s="105">
        <f t="shared" si="5"/>
        <v>0.28208032709874625</v>
      </c>
      <c r="R20" s="85">
        <v>374660099</v>
      </c>
      <c r="S20" s="86">
        <v>76903146</v>
      </c>
      <c r="T20" s="88">
        <f t="shared" si="6"/>
        <v>451563245</v>
      </c>
      <c r="U20" s="105">
        <f t="shared" si="7"/>
        <v>0.20864293737943462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1300393396</v>
      </c>
      <c r="AA20" s="88">
        <f t="shared" si="11"/>
        <v>176595494</v>
      </c>
      <c r="AB20" s="88">
        <f t="shared" si="12"/>
        <v>1476988890</v>
      </c>
      <c r="AC20" s="105">
        <f t="shared" si="13"/>
        <v>0.6824366329602194</v>
      </c>
      <c r="AD20" s="85">
        <v>1005571365</v>
      </c>
      <c r="AE20" s="86">
        <v>265690290</v>
      </c>
      <c r="AF20" s="88">
        <f t="shared" si="14"/>
        <v>1271261655</v>
      </c>
      <c r="AG20" s="86">
        <v>2100569580</v>
      </c>
      <c r="AH20" s="86">
        <v>2100569580</v>
      </c>
      <c r="AI20" s="126">
        <v>459993933</v>
      </c>
      <c r="AJ20" s="127">
        <f t="shared" si="15"/>
        <v>0.21898533492044572</v>
      </c>
      <c r="AK20" s="128">
        <f t="shared" si="16"/>
        <v>-0.6447912644702558</v>
      </c>
    </row>
    <row r="21" spans="1:37" ht="13.5">
      <c r="A21" s="62" t="s">
        <v>112</v>
      </c>
      <c r="B21" s="63" t="s">
        <v>238</v>
      </c>
      <c r="C21" s="64" t="s">
        <v>239</v>
      </c>
      <c r="D21" s="85">
        <v>281616889</v>
      </c>
      <c r="E21" s="86">
        <v>24738746</v>
      </c>
      <c r="F21" s="87">
        <f t="shared" si="0"/>
        <v>306355635</v>
      </c>
      <c r="G21" s="85">
        <v>274566125</v>
      </c>
      <c r="H21" s="86">
        <v>12738746</v>
      </c>
      <c r="I21" s="87">
        <f t="shared" si="1"/>
        <v>287304871</v>
      </c>
      <c r="J21" s="85">
        <v>61291767</v>
      </c>
      <c r="K21" s="86">
        <v>0</v>
      </c>
      <c r="L21" s="88">
        <f t="shared" si="2"/>
        <v>61291767</v>
      </c>
      <c r="M21" s="105">
        <f t="shared" si="3"/>
        <v>0.20006737267946778</v>
      </c>
      <c r="N21" s="85">
        <v>68187123</v>
      </c>
      <c r="O21" s="86">
        <v>0</v>
      </c>
      <c r="P21" s="88">
        <f t="shared" si="4"/>
        <v>68187123</v>
      </c>
      <c r="Q21" s="105">
        <f t="shared" si="5"/>
        <v>0.2225750572533128</v>
      </c>
      <c r="R21" s="85">
        <v>69418212</v>
      </c>
      <c r="S21" s="86">
        <v>0</v>
      </c>
      <c r="T21" s="88">
        <f t="shared" si="6"/>
        <v>69418212</v>
      </c>
      <c r="U21" s="105">
        <f t="shared" si="7"/>
        <v>0.24161863931642147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198897102</v>
      </c>
      <c r="AA21" s="88">
        <f t="shared" si="11"/>
        <v>0</v>
      </c>
      <c r="AB21" s="88">
        <f t="shared" si="12"/>
        <v>198897102</v>
      </c>
      <c r="AC21" s="105">
        <f t="shared" si="13"/>
        <v>0.6922858679969961</v>
      </c>
      <c r="AD21" s="85">
        <v>178306691</v>
      </c>
      <c r="AE21" s="86">
        <v>9655245</v>
      </c>
      <c r="AF21" s="88">
        <f t="shared" si="14"/>
        <v>187961936</v>
      </c>
      <c r="AG21" s="86">
        <v>385470255</v>
      </c>
      <c r="AH21" s="86">
        <v>385470255</v>
      </c>
      <c r="AI21" s="126">
        <v>61615387</v>
      </c>
      <c r="AJ21" s="127">
        <f t="shared" si="15"/>
        <v>0.1598447252434562</v>
      </c>
      <c r="AK21" s="128">
        <f t="shared" si="16"/>
        <v>-0.6306794158579001</v>
      </c>
    </row>
    <row r="22" spans="1:37" ht="13.5">
      <c r="A22" s="65"/>
      <c r="B22" s="66" t="s">
        <v>240</v>
      </c>
      <c r="C22" s="67"/>
      <c r="D22" s="89">
        <f>SUM(D18:D21)</f>
        <v>6986927728</v>
      </c>
      <c r="E22" s="90">
        <f>SUM(E18:E21)</f>
        <v>928264711</v>
      </c>
      <c r="F22" s="91">
        <f t="shared" si="0"/>
        <v>7915192439</v>
      </c>
      <c r="G22" s="89">
        <f>SUM(G18:G21)</f>
        <v>7022082423</v>
      </c>
      <c r="H22" s="90">
        <f>SUM(H18:H21)</f>
        <v>748272104</v>
      </c>
      <c r="I22" s="91">
        <f t="shared" si="1"/>
        <v>7770354527</v>
      </c>
      <c r="J22" s="89">
        <f>SUM(J18:J21)</f>
        <v>-735581146</v>
      </c>
      <c r="K22" s="90">
        <f>SUM(K18:K21)</f>
        <v>33494681</v>
      </c>
      <c r="L22" s="90">
        <f t="shared" si="2"/>
        <v>-702086465</v>
      </c>
      <c r="M22" s="106">
        <f t="shared" si="3"/>
        <v>-0.0887011238716896</v>
      </c>
      <c r="N22" s="89">
        <f>SUM(N18:N21)</f>
        <v>2013965690</v>
      </c>
      <c r="O22" s="90">
        <f>SUM(O18:O21)</f>
        <v>54714103</v>
      </c>
      <c r="P22" s="90">
        <f t="shared" si="4"/>
        <v>2068679793</v>
      </c>
      <c r="Q22" s="106">
        <f t="shared" si="5"/>
        <v>0.26135559039690964</v>
      </c>
      <c r="R22" s="89">
        <f>SUM(R18:R21)</f>
        <v>1399740583</v>
      </c>
      <c r="S22" s="90">
        <f>SUM(S18:S21)</f>
        <v>155455668</v>
      </c>
      <c r="T22" s="90">
        <f t="shared" si="6"/>
        <v>1555196251</v>
      </c>
      <c r="U22" s="106">
        <f t="shared" si="7"/>
        <v>0.20014482551550122</v>
      </c>
      <c r="V22" s="89">
        <f>SUM(V18:V21)</f>
        <v>0</v>
      </c>
      <c r="W22" s="90">
        <f>SUM(W18:W21)</f>
        <v>0</v>
      </c>
      <c r="X22" s="90">
        <f t="shared" si="8"/>
        <v>0</v>
      </c>
      <c r="Y22" s="106">
        <f t="shared" si="9"/>
        <v>0</v>
      </c>
      <c r="Z22" s="89">
        <f t="shared" si="10"/>
        <v>2678125127</v>
      </c>
      <c r="AA22" s="90">
        <f t="shared" si="11"/>
        <v>243664452</v>
      </c>
      <c r="AB22" s="90">
        <f t="shared" si="12"/>
        <v>2921789579</v>
      </c>
      <c r="AC22" s="106">
        <f t="shared" si="13"/>
        <v>0.3760175380476562</v>
      </c>
      <c r="AD22" s="89">
        <f>SUM(AD18:AD21)</f>
        <v>3280701523</v>
      </c>
      <c r="AE22" s="90">
        <f>SUM(AE18:AE21)</f>
        <v>275345419</v>
      </c>
      <c r="AF22" s="90">
        <f t="shared" si="14"/>
        <v>3556046942</v>
      </c>
      <c r="AG22" s="90">
        <f>SUM(AG18:AG21)</f>
        <v>7314142710</v>
      </c>
      <c r="AH22" s="90">
        <f>SUM(AH18:AH21)</f>
        <v>7314142710</v>
      </c>
      <c r="AI22" s="91">
        <f>SUM(AI18:AI21)</f>
        <v>1300917645</v>
      </c>
      <c r="AJ22" s="129">
        <f t="shared" si="15"/>
        <v>0.17786331174826092</v>
      </c>
      <c r="AK22" s="130">
        <f t="shared" si="16"/>
        <v>-0.5626614956535633</v>
      </c>
    </row>
    <row r="23" spans="1:37" ht="13.5">
      <c r="A23" s="68"/>
      <c r="B23" s="69" t="s">
        <v>241</v>
      </c>
      <c r="C23" s="70"/>
      <c r="D23" s="92">
        <f>SUM(D9:D11,D13:D16,D18:D21)</f>
        <v>146275494916</v>
      </c>
      <c r="E23" s="93">
        <f>SUM(E9:E11,E13:E16,E18:E21)</f>
        <v>21037219582</v>
      </c>
      <c r="F23" s="94">
        <f t="shared" si="0"/>
        <v>167312714498</v>
      </c>
      <c r="G23" s="92">
        <f>SUM(G9:G11,G13:G16,G18:G21)</f>
        <v>154809554664</v>
      </c>
      <c r="H23" s="93">
        <f>SUM(H9:H11,H13:H16,H18:H21)</f>
        <v>19879106428</v>
      </c>
      <c r="I23" s="94">
        <f t="shared" si="1"/>
        <v>174688661092</v>
      </c>
      <c r="J23" s="92">
        <f>SUM(J9:J11,J13:J16,J18:J21)</f>
        <v>35026993872</v>
      </c>
      <c r="K23" s="93">
        <f>SUM(K9:K11,K13:K16,K18:K21)</f>
        <v>1670707699</v>
      </c>
      <c r="L23" s="93">
        <f t="shared" si="2"/>
        <v>36697701571</v>
      </c>
      <c r="M23" s="107">
        <f t="shared" si="3"/>
        <v>0.2193360001426471</v>
      </c>
      <c r="N23" s="92">
        <f>SUM(N9:N11,N13:N16,N18:N21)</f>
        <v>35842451303</v>
      </c>
      <c r="O23" s="93">
        <f>SUM(O9:O11,O13:O16,O18:O21)</f>
        <v>2023493796</v>
      </c>
      <c r="P23" s="93">
        <f t="shared" si="4"/>
        <v>37865945099</v>
      </c>
      <c r="Q23" s="107">
        <f t="shared" si="5"/>
        <v>0.22631839554221467</v>
      </c>
      <c r="R23" s="92">
        <f>SUM(R9:R11,R13:R16,R18:R21)</f>
        <v>33738506458</v>
      </c>
      <c r="S23" s="93">
        <f>SUM(S9:S11,S13:S16,S18:S21)</f>
        <v>2069383335</v>
      </c>
      <c r="T23" s="93">
        <f t="shared" si="6"/>
        <v>35807889793</v>
      </c>
      <c r="U23" s="107">
        <f t="shared" si="7"/>
        <v>0.20498119093225936</v>
      </c>
      <c r="V23" s="92">
        <f>SUM(V9:V11,V13:V16,V18:V21)</f>
        <v>0</v>
      </c>
      <c r="W23" s="93">
        <f>SUM(W9:W11,W13:W16,W18:W21)</f>
        <v>0</v>
      </c>
      <c r="X23" s="93">
        <f t="shared" si="8"/>
        <v>0</v>
      </c>
      <c r="Y23" s="107">
        <f t="shared" si="9"/>
        <v>0</v>
      </c>
      <c r="Z23" s="92">
        <f t="shared" si="10"/>
        <v>104607951633</v>
      </c>
      <c r="AA23" s="93">
        <f t="shared" si="11"/>
        <v>5763584830</v>
      </c>
      <c r="AB23" s="93">
        <f t="shared" si="12"/>
        <v>110371536463</v>
      </c>
      <c r="AC23" s="107">
        <f t="shared" si="13"/>
        <v>0.6318185494871513</v>
      </c>
      <c r="AD23" s="92">
        <f>SUM(AD9:AD11,AD13:AD16,AD18:AD21)</f>
        <v>93597157660</v>
      </c>
      <c r="AE23" s="93">
        <f>SUM(AE9:AE11,AE13:AE16,AE18:AE21)</f>
        <v>-25567891186</v>
      </c>
      <c r="AF23" s="93">
        <f t="shared" si="14"/>
        <v>68029266474</v>
      </c>
      <c r="AG23" s="93">
        <f>SUM(AG9:AG11,AG13:AG16,AG18:AG21)</f>
        <v>153144337014</v>
      </c>
      <c r="AH23" s="93">
        <f>SUM(AH9:AH11,AH13:AH16,AH18:AH21)</f>
        <v>153144337014</v>
      </c>
      <c r="AI23" s="94">
        <f>SUM(AI9:AI11,AI13:AI16,AI18:AI21)</f>
        <v>2102942006</v>
      </c>
      <c r="AJ23" s="131">
        <f t="shared" si="15"/>
        <v>0.013731764732559163</v>
      </c>
      <c r="AK23" s="132">
        <f t="shared" si="16"/>
        <v>-0.47363992515360487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46</v>
      </c>
      <c r="C9" s="64" t="s">
        <v>47</v>
      </c>
      <c r="D9" s="85">
        <v>38728893890</v>
      </c>
      <c r="E9" s="86">
        <v>7854605000</v>
      </c>
      <c r="F9" s="87">
        <f>$D9+$E9</f>
        <v>46583498890</v>
      </c>
      <c r="G9" s="85">
        <v>39137682785</v>
      </c>
      <c r="H9" s="86">
        <v>7763580001</v>
      </c>
      <c r="I9" s="87">
        <f>$G9+$H9</f>
        <v>46901262786</v>
      </c>
      <c r="J9" s="85">
        <v>9162573712</v>
      </c>
      <c r="K9" s="86">
        <v>602135564</v>
      </c>
      <c r="L9" s="88">
        <f>$J9+$K9</f>
        <v>9764709276</v>
      </c>
      <c r="M9" s="105">
        <f>IF($F9=0,0,$L9/$F9)</f>
        <v>0.2096173432368811</v>
      </c>
      <c r="N9" s="85">
        <v>6300356791</v>
      </c>
      <c r="O9" s="86">
        <v>622918021</v>
      </c>
      <c r="P9" s="88">
        <f>$N9+$O9</f>
        <v>6923274812</v>
      </c>
      <c r="Q9" s="105">
        <f>IF($F9=0,0,$P9/$F9)</f>
        <v>0.14862075578196227</v>
      </c>
      <c r="R9" s="85">
        <v>8147269678</v>
      </c>
      <c r="S9" s="86">
        <v>730697846</v>
      </c>
      <c r="T9" s="88">
        <f>$R9+$S9</f>
        <v>8877967524</v>
      </c>
      <c r="U9" s="105">
        <f>IF($I9=0,0,$T9/$I9)</f>
        <v>0.18929058615134065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23610200181</v>
      </c>
      <c r="AA9" s="88">
        <f>$K9+$O9+$S9</f>
        <v>1955751431</v>
      </c>
      <c r="AB9" s="88">
        <f>$Z9+$AA9</f>
        <v>25565951612</v>
      </c>
      <c r="AC9" s="105">
        <f>IF($I9=0,0,$AB9/$I9)</f>
        <v>0.5451015621615932</v>
      </c>
      <c r="AD9" s="85">
        <v>21100462690</v>
      </c>
      <c r="AE9" s="86">
        <v>2368024392</v>
      </c>
      <c r="AF9" s="88">
        <f>$AD9+$AE9</f>
        <v>23468487082</v>
      </c>
      <c r="AG9" s="86">
        <v>42337268554</v>
      </c>
      <c r="AH9" s="86">
        <v>42337268554</v>
      </c>
      <c r="AI9" s="126">
        <v>5804635502</v>
      </c>
      <c r="AJ9" s="127">
        <f>IF($AH9=0,0,$AI9/$AH9)</f>
        <v>0.13710462909519894</v>
      </c>
      <c r="AK9" s="128">
        <f>IF($AF9=0,0,(($T9/$AF9)-1))</f>
        <v>-0.6217068661912477</v>
      </c>
    </row>
    <row r="10" spans="1:37" ht="13.5">
      <c r="A10" s="65"/>
      <c r="B10" s="66" t="s">
        <v>96</v>
      </c>
      <c r="C10" s="67"/>
      <c r="D10" s="89">
        <f>D9</f>
        <v>38728893890</v>
      </c>
      <c r="E10" s="90">
        <f>E9</f>
        <v>7854605000</v>
      </c>
      <c r="F10" s="91">
        <f aca="true" t="shared" si="0" ref="F10:F41">$D10+$E10</f>
        <v>46583498890</v>
      </c>
      <c r="G10" s="89">
        <f>G9</f>
        <v>39137682785</v>
      </c>
      <c r="H10" s="90">
        <f>H9</f>
        <v>7763580001</v>
      </c>
      <c r="I10" s="91">
        <f aca="true" t="shared" si="1" ref="I10:I41">$G10+$H10</f>
        <v>46901262786</v>
      </c>
      <c r="J10" s="89">
        <f>J9</f>
        <v>9162573712</v>
      </c>
      <c r="K10" s="90">
        <f>K9</f>
        <v>602135564</v>
      </c>
      <c r="L10" s="90">
        <f aca="true" t="shared" si="2" ref="L10:L41">$J10+$K10</f>
        <v>9764709276</v>
      </c>
      <c r="M10" s="106">
        <f aca="true" t="shared" si="3" ref="M10:M41">IF($F10=0,0,$L10/$F10)</f>
        <v>0.2096173432368811</v>
      </c>
      <c r="N10" s="89">
        <f>N9</f>
        <v>6300356791</v>
      </c>
      <c r="O10" s="90">
        <f>O9</f>
        <v>622918021</v>
      </c>
      <c r="P10" s="90">
        <f aca="true" t="shared" si="4" ref="P10:P41">$N10+$O10</f>
        <v>6923274812</v>
      </c>
      <c r="Q10" s="106">
        <f aca="true" t="shared" si="5" ref="Q10:Q41">IF($F10=0,0,$P10/$F10)</f>
        <v>0.14862075578196227</v>
      </c>
      <c r="R10" s="89">
        <f>R9</f>
        <v>8147269678</v>
      </c>
      <c r="S10" s="90">
        <f>S9</f>
        <v>730697846</v>
      </c>
      <c r="T10" s="90">
        <f aca="true" t="shared" si="6" ref="T10:T41">$R10+$S10</f>
        <v>8877967524</v>
      </c>
      <c r="U10" s="106">
        <f aca="true" t="shared" si="7" ref="U10:U41">IF($I10=0,0,$T10/$I10)</f>
        <v>0.18929058615134065</v>
      </c>
      <c r="V10" s="89">
        <f>V9</f>
        <v>0</v>
      </c>
      <c r="W10" s="90">
        <f>W9</f>
        <v>0</v>
      </c>
      <c r="X10" s="90">
        <f aca="true" t="shared" si="8" ref="X10:X41">$V10+$W10</f>
        <v>0</v>
      </c>
      <c r="Y10" s="106">
        <f aca="true" t="shared" si="9" ref="Y10:Y41">IF($I10=0,0,$X10/$I10)</f>
        <v>0</v>
      </c>
      <c r="Z10" s="89">
        <f aca="true" t="shared" si="10" ref="Z10:Z41">$J10+$N10+$R10</f>
        <v>23610200181</v>
      </c>
      <c r="AA10" s="90">
        <f aca="true" t="shared" si="11" ref="AA10:AA41">$K10+$O10+$S10</f>
        <v>1955751431</v>
      </c>
      <c r="AB10" s="90">
        <f aca="true" t="shared" si="12" ref="AB10:AB41">$Z10+$AA10</f>
        <v>25565951612</v>
      </c>
      <c r="AC10" s="106">
        <f aca="true" t="shared" si="13" ref="AC10:AC41">IF($I10=0,0,$AB10/$I10)</f>
        <v>0.5451015621615932</v>
      </c>
      <c r="AD10" s="89">
        <f>AD9</f>
        <v>21100462690</v>
      </c>
      <c r="AE10" s="90">
        <f>AE9</f>
        <v>2368024392</v>
      </c>
      <c r="AF10" s="90">
        <f aca="true" t="shared" si="14" ref="AF10:AF41">$AD10+$AE10</f>
        <v>23468487082</v>
      </c>
      <c r="AG10" s="90">
        <f>AG9</f>
        <v>42337268554</v>
      </c>
      <c r="AH10" s="90">
        <f>AH9</f>
        <v>42337268554</v>
      </c>
      <c r="AI10" s="91">
        <f>AI9</f>
        <v>5804635502</v>
      </c>
      <c r="AJ10" s="129">
        <f aca="true" t="shared" si="15" ref="AJ10:AJ41">IF($AH10=0,0,$AI10/$AH10)</f>
        <v>0.13710462909519894</v>
      </c>
      <c r="AK10" s="130">
        <f aca="true" t="shared" si="16" ref="AK10:AK41">IF($AF10=0,0,(($T10/$AF10)-1))</f>
        <v>-0.6217068661912477</v>
      </c>
    </row>
    <row r="11" spans="1:37" ht="13.5">
      <c r="A11" s="62" t="s">
        <v>97</v>
      </c>
      <c r="B11" s="63" t="s">
        <v>242</v>
      </c>
      <c r="C11" s="64" t="s">
        <v>243</v>
      </c>
      <c r="D11" s="85">
        <v>312498080</v>
      </c>
      <c r="E11" s="86">
        <v>44178075</v>
      </c>
      <c r="F11" s="87">
        <f t="shared" si="0"/>
        <v>356676155</v>
      </c>
      <c r="G11" s="85">
        <v>330040612</v>
      </c>
      <c r="H11" s="86">
        <v>38669584</v>
      </c>
      <c r="I11" s="87">
        <f t="shared" si="1"/>
        <v>368710196</v>
      </c>
      <c r="J11" s="85">
        <v>54602971</v>
      </c>
      <c r="K11" s="86">
        <v>4333291</v>
      </c>
      <c r="L11" s="88">
        <f t="shared" si="2"/>
        <v>58936262</v>
      </c>
      <c r="M11" s="105">
        <f t="shared" si="3"/>
        <v>0.1652374602950399</v>
      </c>
      <c r="N11" s="85">
        <v>89130812</v>
      </c>
      <c r="O11" s="86">
        <v>4883808</v>
      </c>
      <c r="P11" s="88">
        <f t="shared" si="4"/>
        <v>94014620</v>
      </c>
      <c r="Q11" s="105">
        <f t="shared" si="5"/>
        <v>0.26358538041322105</v>
      </c>
      <c r="R11" s="85">
        <v>73425716</v>
      </c>
      <c r="S11" s="86">
        <v>7915335</v>
      </c>
      <c r="T11" s="88">
        <f t="shared" si="6"/>
        <v>81341051</v>
      </c>
      <c r="U11" s="105">
        <f t="shared" si="7"/>
        <v>0.22060971430255755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217159499</v>
      </c>
      <c r="AA11" s="88">
        <f t="shared" si="11"/>
        <v>17132434</v>
      </c>
      <c r="AB11" s="88">
        <f t="shared" si="12"/>
        <v>234291933</v>
      </c>
      <c r="AC11" s="105">
        <f t="shared" si="13"/>
        <v>0.635436544857577</v>
      </c>
      <c r="AD11" s="85">
        <v>193077785</v>
      </c>
      <c r="AE11" s="86">
        <v>21089512</v>
      </c>
      <c r="AF11" s="88">
        <f t="shared" si="14"/>
        <v>214167297</v>
      </c>
      <c r="AG11" s="86">
        <v>347313271</v>
      </c>
      <c r="AH11" s="86">
        <v>347313271</v>
      </c>
      <c r="AI11" s="126">
        <v>103251986</v>
      </c>
      <c r="AJ11" s="127">
        <f t="shared" si="15"/>
        <v>0.29728776473963187</v>
      </c>
      <c r="AK11" s="128">
        <f t="shared" si="16"/>
        <v>-0.6201985450654495</v>
      </c>
    </row>
    <row r="12" spans="1:37" ht="13.5">
      <c r="A12" s="62" t="s">
        <v>97</v>
      </c>
      <c r="B12" s="63" t="s">
        <v>244</v>
      </c>
      <c r="C12" s="64" t="s">
        <v>245</v>
      </c>
      <c r="D12" s="85">
        <v>210672335</v>
      </c>
      <c r="E12" s="86">
        <v>95273725</v>
      </c>
      <c r="F12" s="87">
        <f t="shared" si="0"/>
        <v>305946060</v>
      </c>
      <c r="G12" s="85">
        <v>219535059</v>
      </c>
      <c r="H12" s="86">
        <v>115812945</v>
      </c>
      <c r="I12" s="87">
        <f t="shared" si="1"/>
        <v>335348004</v>
      </c>
      <c r="J12" s="85">
        <v>59906710</v>
      </c>
      <c r="K12" s="86">
        <v>358722654</v>
      </c>
      <c r="L12" s="88">
        <f t="shared" si="2"/>
        <v>418629364</v>
      </c>
      <c r="M12" s="105">
        <f t="shared" si="3"/>
        <v>1.3683110153469535</v>
      </c>
      <c r="N12" s="85">
        <v>39984161</v>
      </c>
      <c r="O12" s="86">
        <v>21588676</v>
      </c>
      <c r="P12" s="88">
        <f t="shared" si="4"/>
        <v>61572837</v>
      </c>
      <c r="Q12" s="105">
        <f t="shared" si="5"/>
        <v>0.20125389750075554</v>
      </c>
      <c r="R12" s="85">
        <v>35017107</v>
      </c>
      <c r="S12" s="86">
        <v>6851760</v>
      </c>
      <c r="T12" s="88">
        <f t="shared" si="6"/>
        <v>41868867</v>
      </c>
      <c r="U12" s="105">
        <f t="shared" si="7"/>
        <v>0.12485199404973944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134907978</v>
      </c>
      <c r="AA12" s="88">
        <f t="shared" si="11"/>
        <v>387163090</v>
      </c>
      <c r="AB12" s="88">
        <f t="shared" si="12"/>
        <v>522071068</v>
      </c>
      <c r="AC12" s="105">
        <f t="shared" si="13"/>
        <v>1.556803862771761</v>
      </c>
      <c r="AD12" s="85">
        <v>94517808</v>
      </c>
      <c r="AE12" s="86">
        <v>14166320</v>
      </c>
      <c r="AF12" s="88">
        <f t="shared" si="14"/>
        <v>108684128</v>
      </c>
      <c r="AG12" s="86">
        <v>263910492</v>
      </c>
      <c r="AH12" s="86">
        <v>263910492</v>
      </c>
      <c r="AI12" s="126">
        <v>38950999</v>
      </c>
      <c r="AJ12" s="127">
        <f t="shared" si="15"/>
        <v>0.14759170317487794</v>
      </c>
      <c r="AK12" s="128">
        <f t="shared" si="16"/>
        <v>-0.614765580122242</v>
      </c>
    </row>
    <row r="13" spans="1:37" ht="13.5">
      <c r="A13" s="62" t="s">
        <v>97</v>
      </c>
      <c r="B13" s="63" t="s">
        <v>246</v>
      </c>
      <c r="C13" s="64" t="s">
        <v>247</v>
      </c>
      <c r="D13" s="85">
        <v>190052340</v>
      </c>
      <c r="E13" s="86">
        <v>98562132</v>
      </c>
      <c r="F13" s="87">
        <f t="shared" si="0"/>
        <v>288614472</v>
      </c>
      <c r="G13" s="85">
        <v>208314975</v>
      </c>
      <c r="H13" s="86">
        <v>96268868</v>
      </c>
      <c r="I13" s="87">
        <f t="shared" si="1"/>
        <v>304583843</v>
      </c>
      <c r="J13" s="85">
        <v>40439917</v>
      </c>
      <c r="K13" s="86">
        <v>3904963</v>
      </c>
      <c r="L13" s="88">
        <f t="shared" si="2"/>
        <v>44344880</v>
      </c>
      <c r="M13" s="105">
        <f t="shared" si="3"/>
        <v>0.15364745812191982</v>
      </c>
      <c r="N13" s="85">
        <v>39354337</v>
      </c>
      <c r="O13" s="86">
        <v>18262948</v>
      </c>
      <c r="P13" s="88">
        <f t="shared" si="4"/>
        <v>57617285</v>
      </c>
      <c r="Q13" s="105">
        <f t="shared" si="5"/>
        <v>0.19963408141224465</v>
      </c>
      <c r="R13" s="85">
        <v>41871253</v>
      </c>
      <c r="S13" s="86">
        <v>21846792</v>
      </c>
      <c r="T13" s="88">
        <f t="shared" si="6"/>
        <v>63718045</v>
      </c>
      <c r="U13" s="105">
        <f t="shared" si="7"/>
        <v>0.20919706171019714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121665507</v>
      </c>
      <c r="AA13" s="88">
        <f t="shared" si="11"/>
        <v>44014703</v>
      </c>
      <c r="AB13" s="88">
        <f t="shared" si="12"/>
        <v>165680210</v>
      </c>
      <c r="AC13" s="105">
        <f t="shared" si="13"/>
        <v>0.5439560036019376</v>
      </c>
      <c r="AD13" s="85">
        <v>101482111</v>
      </c>
      <c r="AE13" s="86">
        <v>7974984</v>
      </c>
      <c r="AF13" s="88">
        <f t="shared" si="14"/>
        <v>109457095</v>
      </c>
      <c r="AG13" s="86">
        <v>263008409</v>
      </c>
      <c r="AH13" s="86">
        <v>263008409</v>
      </c>
      <c r="AI13" s="126">
        <v>38536646</v>
      </c>
      <c r="AJ13" s="127">
        <f t="shared" si="15"/>
        <v>0.14652248628293857</v>
      </c>
      <c r="AK13" s="128">
        <f t="shared" si="16"/>
        <v>-0.41787195247599074</v>
      </c>
    </row>
    <row r="14" spans="1:37" ht="13.5">
      <c r="A14" s="62" t="s">
        <v>97</v>
      </c>
      <c r="B14" s="63" t="s">
        <v>248</v>
      </c>
      <c r="C14" s="64" t="s">
        <v>249</v>
      </c>
      <c r="D14" s="85">
        <v>1019177918</v>
      </c>
      <c r="E14" s="86">
        <v>134794260</v>
      </c>
      <c r="F14" s="87">
        <f t="shared" si="0"/>
        <v>1153972178</v>
      </c>
      <c r="G14" s="85">
        <v>1059958892</v>
      </c>
      <c r="H14" s="86">
        <v>110426871</v>
      </c>
      <c r="I14" s="87">
        <f t="shared" si="1"/>
        <v>1170385763</v>
      </c>
      <c r="J14" s="85">
        <v>110372251</v>
      </c>
      <c r="K14" s="86">
        <v>11598971</v>
      </c>
      <c r="L14" s="88">
        <f t="shared" si="2"/>
        <v>121971222</v>
      </c>
      <c r="M14" s="105">
        <f t="shared" si="3"/>
        <v>0.10569684809160104</v>
      </c>
      <c r="N14" s="85">
        <v>107395067</v>
      </c>
      <c r="O14" s="86">
        <v>21524569</v>
      </c>
      <c r="P14" s="88">
        <f t="shared" si="4"/>
        <v>128919636</v>
      </c>
      <c r="Q14" s="105">
        <f t="shared" si="5"/>
        <v>0.1117181492394698</v>
      </c>
      <c r="R14" s="85">
        <v>294707765</v>
      </c>
      <c r="S14" s="86">
        <v>20741700</v>
      </c>
      <c r="T14" s="88">
        <f t="shared" si="6"/>
        <v>315449465</v>
      </c>
      <c r="U14" s="105">
        <f t="shared" si="7"/>
        <v>0.26952606138289126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512475083</v>
      </c>
      <c r="AA14" s="88">
        <f t="shared" si="11"/>
        <v>53865240</v>
      </c>
      <c r="AB14" s="88">
        <f t="shared" si="12"/>
        <v>566340323</v>
      </c>
      <c r="AC14" s="105">
        <f t="shared" si="13"/>
        <v>0.4838920131327674</v>
      </c>
      <c r="AD14" s="85">
        <v>572563860</v>
      </c>
      <c r="AE14" s="86">
        <v>96591746</v>
      </c>
      <c r="AF14" s="88">
        <f t="shared" si="14"/>
        <v>669155606</v>
      </c>
      <c r="AG14" s="86">
        <v>1168493485</v>
      </c>
      <c r="AH14" s="86">
        <v>1168493485</v>
      </c>
      <c r="AI14" s="126">
        <v>239227999</v>
      </c>
      <c r="AJ14" s="127">
        <f t="shared" si="15"/>
        <v>0.20473199215141538</v>
      </c>
      <c r="AK14" s="128">
        <f t="shared" si="16"/>
        <v>-0.5285857845745972</v>
      </c>
    </row>
    <row r="15" spans="1:37" ht="13.5">
      <c r="A15" s="62" t="s">
        <v>112</v>
      </c>
      <c r="B15" s="63" t="s">
        <v>250</v>
      </c>
      <c r="C15" s="64" t="s">
        <v>251</v>
      </c>
      <c r="D15" s="85">
        <v>1199188355</v>
      </c>
      <c r="E15" s="86">
        <v>529601668</v>
      </c>
      <c r="F15" s="87">
        <f t="shared" si="0"/>
        <v>1728790023</v>
      </c>
      <c r="G15" s="85">
        <v>1277265617</v>
      </c>
      <c r="H15" s="86">
        <v>261362498</v>
      </c>
      <c r="I15" s="87">
        <f t="shared" si="1"/>
        <v>1538628115</v>
      </c>
      <c r="J15" s="85">
        <v>366383741</v>
      </c>
      <c r="K15" s="86">
        <v>9635230267</v>
      </c>
      <c r="L15" s="88">
        <f t="shared" si="2"/>
        <v>10001614008</v>
      </c>
      <c r="M15" s="105">
        <f t="shared" si="3"/>
        <v>5.785326080632986</v>
      </c>
      <c r="N15" s="85">
        <v>225571125</v>
      </c>
      <c r="O15" s="86">
        <v>45048751</v>
      </c>
      <c r="P15" s="88">
        <f t="shared" si="4"/>
        <v>270619876</v>
      </c>
      <c r="Q15" s="105">
        <f t="shared" si="5"/>
        <v>0.15653715743360697</v>
      </c>
      <c r="R15" s="85">
        <v>447398965</v>
      </c>
      <c r="S15" s="86">
        <v>65449208</v>
      </c>
      <c r="T15" s="88">
        <f t="shared" si="6"/>
        <v>512848173</v>
      </c>
      <c r="U15" s="105">
        <f t="shared" si="7"/>
        <v>0.33331522282757714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1039353831</v>
      </c>
      <c r="AA15" s="88">
        <f t="shared" si="11"/>
        <v>9745728226</v>
      </c>
      <c r="AB15" s="88">
        <f t="shared" si="12"/>
        <v>10785082057</v>
      </c>
      <c r="AC15" s="105">
        <f t="shared" si="13"/>
        <v>7.0095443803846</v>
      </c>
      <c r="AD15" s="85">
        <v>629304802</v>
      </c>
      <c r="AE15" s="86">
        <v>183149437</v>
      </c>
      <c r="AF15" s="88">
        <f t="shared" si="14"/>
        <v>812454239</v>
      </c>
      <c r="AG15" s="86">
        <v>1309287592</v>
      </c>
      <c r="AH15" s="86">
        <v>1309287592</v>
      </c>
      <c r="AI15" s="126">
        <v>238039037</v>
      </c>
      <c r="AJ15" s="127">
        <f t="shared" si="15"/>
        <v>0.18180805993615495</v>
      </c>
      <c r="AK15" s="128">
        <f t="shared" si="16"/>
        <v>-0.36876669677884466</v>
      </c>
    </row>
    <row r="16" spans="1:37" ht="13.5">
      <c r="A16" s="65"/>
      <c r="B16" s="66" t="s">
        <v>252</v>
      </c>
      <c r="C16" s="67"/>
      <c r="D16" s="89">
        <f>SUM(D11:D15)</f>
        <v>2931589028</v>
      </c>
      <c r="E16" s="90">
        <f>SUM(E11:E15)</f>
        <v>902409860</v>
      </c>
      <c r="F16" s="91">
        <f t="shared" si="0"/>
        <v>3833998888</v>
      </c>
      <c r="G16" s="89">
        <f>SUM(G11:G15)</f>
        <v>3095115155</v>
      </c>
      <c r="H16" s="90">
        <f>SUM(H11:H15)</f>
        <v>622540766</v>
      </c>
      <c r="I16" s="91">
        <f t="shared" si="1"/>
        <v>3717655921</v>
      </c>
      <c r="J16" s="89">
        <f>SUM(J11:J15)</f>
        <v>631705590</v>
      </c>
      <c r="K16" s="90">
        <f>SUM(K11:K15)</f>
        <v>10013790146</v>
      </c>
      <c r="L16" s="90">
        <f t="shared" si="2"/>
        <v>10645495736</v>
      </c>
      <c r="M16" s="106">
        <f t="shared" si="3"/>
        <v>2.7766037620196617</v>
      </c>
      <c r="N16" s="89">
        <f>SUM(N11:N15)</f>
        <v>501435502</v>
      </c>
      <c r="O16" s="90">
        <f>SUM(O11:O15)</f>
        <v>111308752</v>
      </c>
      <c r="P16" s="90">
        <f t="shared" si="4"/>
        <v>612744254</v>
      </c>
      <c r="Q16" s="106">
        <f t="shared" si="5"/>
        <v>0.1598185789562493</v>
      </c>
      <c r="R16" s="89">
        <f>SUM(R11:R15)</f>
        <v>892420806</v>
      </c>
      <c r="S16" s="90">
        <f>SUM(S11:S15)</f>
        <v>122804795</v>
      </c>
      <c r="T16" s="90">
        <f t="shared" si="6"/>
        <v>1015225601</v>
      </c>
      <c r="U16" s="106">
        <f t="shared" si="7"/>
        <v>0.2730821847350838</v>
      </c>
      <c r="V16" s="89">
        <f>SUM(V11:V15)</f>
        <v>0</v>
      </c>
      <c r="W16" s="90">
        <f>SUM(W11:W15)</f>
        <v>0</v>
      </c>
      <c r="X16" s="90">
        <f t="shared" si="8"/>
        <v>0</v>
      </c>
      <c r="Y16" s="106">
        <f t="shared" si="9"/>
        <v>0</v>
      </c>
      <c r="Z16" s="89">
        <f t="shared" si="10"/>
        <v>2025561898</v>
      </c>
      <c r="AA16" s="90">
        <f t="shared" si="11"/>
        <v>10247903693</v>
      </c>
      <c r="AB16" s="90">
        <f t="shared" si="12"/>
        <v>12273465591</v>
      </c>
      <c r="AC16" s="106">
        <f t="shared" si="13"/>
        <v>3.301399013736215</v>
      </c>
      <c r="AD16" s="89">
        <f>SUM(AD11:AD15)</f>
        <v>1590946366</v>
      </c>
      <c r="AE16" s="90">
        <f>SUM(AE11:AE15)</f>
        <v>322971999</v>
      </c>
      <c r="AF16" s="90">
        <f t="shared" si="14"/>
        <v>1913918365</v>
      </c>
      <c r="AG16" s="90">
        <f>SUM(AG11:AG15)</f>
        <v>3352013249</v>
      </c>
      <c r="AH16" s="90">
        <f>SUM(AH11:AH15)</f>
        <v>3352013249</v>
      </c>
      <c r="AI16" s="91">
        <f>SUM(AI11:AI15)</f>
        <v>658006667</v>
      </c>
      <c r="AJ16" s="129">
        <f t="shared" si="15"/>
        <v>0.19630192905600893</v>
      </c>
      <c r="AK16" s="130">
        <f t="shared" si="16"/>
        <v>-0.469556476615971</v>
      </c>
    </row>
    <row r="17" spans="1:37" ht="13.5">
      <c r="A17" s="62" t="s">
        <v>97</v>
      </c>
      <c r="B17" s="63" t="s">
        <v>253</v>
      </c>
      <c r="C17" s="64" t="s">
        <v>254</v>
      </c>
      <c r="D17" s="85">
        <v>151307152</v>
      </c>
      <c r="E17" s="86">
        <v>24536000</v>
      </c>
      <c r="F17" s="87">
        <f t="shared" si="0"/>
        <v>175843152</v>
      </c>
      <c r="G17" s="85">
        <v>174026000</v>
      </c>
      <c r="H17" s="86">
        <v>30341000</v>
      </c>
      <c r="I17" s="87">
        <f t="shared" si="1"/>
        <v>204367000</v>
      </c>
      <c r="J17" s="85">
        <v>43926898</v>
      </c>
      <c r="K17" s="86">
        <v>342757280</v>
      </c>
      <c r="L17" s="88">
        <f t="shared" si="2"/>
        <v>386684178</v>
      </c>
      <c r="M17" s="105">
        <f t="shared" si="3"/>
        <v>2.1990289277799113</v>
      </c>
      <c r="N17" s="85">
        <v>39859736</v>
      </c>
      <c r="O17" s="86">
        <v>1406037</v>
      </c>
      <c r="P17" s="88">
        <f t="shared" si="4"/>
        <v>41265773</v>
      </c>
      <c r="Q17" s="105">
        <f t="shared" si="5"/>
        <v>0.2346737563030035</v>
      </c>
      <c r="R17" s="85">
        <v>119186565</v>
      </c>
      <c r="S17" s="86">
        <v>346693147</v>
      </c>
      <c r="T17" s="88">
        <f t="shared" si="6"/>
        <v>465879712</v>
      </c>
      <c r="U17" s="105">
        <f t="shared" si="7"/>
        <v>2.279622991970328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202973199</v>
      </c>
      <c r="AA17" s="88">
        <f t="shared" si="11"/>
        <v>690856464</v>
      </c>
      <c r="AB17" s="88">
        <f t="shared" si="12"/>
        <v>893829663</v>
      </c>
      <c r="AC17" s="105">
        <f t="shared" si="13"/>
        <v>4.373649674360342</v>
      </c>
      <c r="AD17" s="85">
        <v>88219728</v>
      </c>
      <c r="AE17" s="86">
        <v>18345074</v>
      </c>
      <c r="AF17" s="88">
        <f t="shared" si="14"/>
        <v>106564802</v>
      </c>
      <c r="AG17" s="86">
        <v>405443118</v>
      </c>
      <c r="AH17" s="86">
        <v>405443118</v>
      </c>
      <c r="AI17" s="126">
        <v>35083999</v>
      </c>
      <c r="AJ17" s="127">
        <f t="shared" si="15"/>
        <v>0.08653248123451932</v>
      </c>
      <c r="AK17" s="128">
        <f t="shared" si="16"/>
        <v>3.371797284435437</v>
      </c>
    </row>
    <row r="18" spans="1:37" ht="13.5">
      <c r="A18" s="62" t="s">
        <v>97</v>
      </c>
      <c r="B18" s="63" t="s">
        <v>255</v>
      </c>
      <c r="C18" s="64" t="s">
        <v>256</v>
      </c>
      <c r="D18" s="85">
        <v>419454837</v>
      </c>
      <c r="E18" s="86">
        <v>40172058</v>
      </c>
      <c r="F18" s="87">
        <f t="shared" si="0"/>
        <v>459626895</v>
      </c>
      <c r="G18" s="85">
        <v>423089266</v>
      </c>
      <c r="H18" s="86">
        <v>42231272</v>
      </c>
      <c r="I18" s="87">
        <f t="shared" si="1"/>
        <v>465320538</v>
      </c>
      <c r="J18" s="85">
        <v>90796705</v>
      </c>
      <c r="K18" s="86">
        <v>1824879</v>
      </c>
      <c r="L18" s="88">
        <f t="shared" si="2"/>
        <v>92621584</v>
      </c>
      <c r="M18" s="105">
        <f t="shared" si="3"/>
        <v>0.2015147177146803</v>
      </c>
      <c r="N18" s="85">
        <v>90579732</v>
      </c>
      <c r="O18" s="86">
        <v>1683603</v>
      </c>
      <c r="P18" s="88">
        <f t="shared" si="4"/>
        <v>92263335</v>
      </c>
      <c r="Q18" s="105">
        <f t="shared" si="5"/>
        <v>0.200735283343243</v>
      </c>
      <c r="R18" s="85">
        <v>75803769</v>
      </c>
      <c r="S18" s="86">
        <v>10693771</v>
      </c>
      <c r="T18" s="88">
        <f t="shared" si="6"/>
        <v>86497540</v>
      </c>
      <c r="U18" s="105">
        <f t="shared" si="7"/>
        <v>0.1858880770055329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257180206</v>
      </c>
      <c r="AA18" s="88">
        <f t="shared" si="11"/>
        <v>14202253</v>
      </c>
      <c r="AB18" s="88">
        <f t="shared" si="12"/>
        <v>271382459</v>
      </c>
      <c r="AC18" s="105">
        <f t="shared" si="13"/>
        <v>0.5832161635642225</v>
      </c>
      <c r="AD18" s="85">
        <v>201259941</v>
      </c>
      <c r="AE18" s="86">
        <v>21575098</v>
      </c>
      <c r="AF18" s="88">
        <f t="shared" si="14"/>
        <v>222835039</v>
      </c>
      <c r="AG18" s="86">
        <v>425808273</v>
      </c>
      <c r="AH18" s="86">
        <v>425808273</v>
      </c>
      <c r="AI18" s="126">
        <v>71067043</v>
      </c>
      <c r="AJ18" s="127">
        <f t="shared" si="15"/>
        <v>0.16689915980096517</v>
      </c>
      <c r="AK18" s="128">
        <f t="shared" si="16"/>
        <v>-0.6118315127272242</v>
      </c>
    </row>
    <row r="19" spans="1:37" ht="13.5">
      <c r="A19" s="62" t="s">
        <v>97</v>
      </c>
      <c r="B19" s="63" t="s">
        <v>257</v>
      </c>
      <c r="C19" s="64" t="s">
        <v>258</v>
      </c>
      <c r="D19" s="85">
        <v>167510000</v>
      </c>
      <c r="E19" s="86">
        <v>19534731</v>
      </c>
      <c r="F19" s="87">
        <f t="shared" si="0"/>
        <v>187044731</v>
      </c>
      <c r="G19" s="85">
        <v>198884854</v>
      </c>
      <c r="H19" s="86">
        <v>19534731</v>
      </c>
      <c r="I19" s="87">
        <f t="shared" si="1"/>
        <v>218419585</v>
      </c>
      <c r="J19" s="85">
        <v>55112580</v>
      </c>
      <c r="K19" s="86">
        <v>9368699</v>
      </c>
      <c r="L19" s="88">
        <f t="shared" si="2"/>
        <v>64481279</v>
      </c>
      <c r="M19" s="105">
        <f t="shared" si="3"/>
        <v>0.34473721154968007</v>
      </c>
      <c r="N19" s="85">
        <v>26865108</v>
      </c>
      <c r="O19" s="86">
        <v>0</v>
      </c>
      <c r="P19" s="88">
        <f t="shared" si="4"/>
        <v>26865108</v>
      </c>
      <c r="Q19" s="105">
        <f t="shared" si="5"/>
        <v>0.1436293225495884</v>
      </c>
      <c r="R19" s="85">
        <v>33150119</v>
      </c>
      <c r="S19" s="86">
        <v>0</v>
      </c>
      <c r="T19" s="88">
        <f t="shared" si="6"/>
        <v>33150119</v>
      </c>
      <c r="U19" s="105">
        <f t="shared" si="7"/>
        <v>0.15177264895911236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115127807</v>
      </c>
      <c r="AA19" s="88">
        <f t="shared" si="11"/>
        <v>9368699</v>
      </c>
      <c r="AB19" s="88">
        <f t="shared" si="12"/>
        <v>124496506</v>
      </c>
      <c r="AC19" s="105">
        <f t="shared" si="13"/>
        <v>0.5699878332796943</v>
      </c>
      <c r="AD19" s="85">
        <v>97808393</v>
      </c>
      <c r="AE19" s="86">
        <v>-87690036</v>
      </c>
      <c r="AF19" s="88">
        <f t="shared" si="14"/>
        <v>10118357</v>
      </c>
      <c r="AG19" s="86">
        <v>181245788</v>
      </c>
      <c r="AH19" s="86">
        <v>181245788</v>
      </c>
      <c r="AI19" s="126">
        <v>-68090795</v>
      </c>
      <c r="AJ19" s="127">
        <f t="shared" si="15"/>
        <v>-0.3756820820575428</v>
      </c>
      <c r="AK19" s="128">
        <f t="shared" si="16"/>
        <v>2.2762353611362003</v>
      </c>
    </row>
    <row r="20" spans="1:37" ht="13.5">
      <c r="A20" s="62" t="s">
        <v>97</v>
      </c>
      <c r="B20" s="63" t="s">
        <v>259</v>
      </c>
      <c r="C20" s="64" t="s">
        <v>260</v>
      </c>
      <c r="D20" s="85">
        <v>58708066</v>
      </c>
      <c r="E20" s="86">
        <v>156720709</v>
      </c>
      <c r="F20" s="87">
        <f t="shared" si="0"/>
        <v>215428775</v>
      </c>
      <c r="G20" s="85">
        <v>59321083</v>
      </c>
      <c r="H20" s="86">
        <v>13085787</v>
      </c>
      <c r="I20" s="87">
        <f t="shared" si="1"/>
        <v>72406870</v>
      </c>
      <c r="J20" s="85">
        <v>18610627</v>
      </c>
      <c r="K20" s="86">
        <v>38220409</v>
      </c>
      <c r="L20" s="88">
        <f t="shared" si="2"/>
        <v>56831036</v>
      </c>
      <c r="M20" s="105">
        <f t="shared" si="3"/>
        <v>0.26380429448201614</v>
      </c>
      <c r="N20" s="85">
        <v>8566390</v>
      </c>
      <c r="O20" s="86">
        <v>3284979</v>
      </c>
      <c r="P20" s="88">
        <f t="shared" si="4"/>
        <v>11851369</v>
      </c>
      <c r="Q20" s="105">
        <f t="shared" si="5"/>
        <v>0.05501293408923669</v>
      </c>
      <c r="R20" s="85">
        <v>11338405</v>
      </c>
      <c r="S20" s="86">
        <v>2687746</v>
      </c>
      <c r="T20" s="88">
        <f t="shared" si="6"/>
        <v>14026151</v>
      </c>
      <c r="U20" s="105">
        <f t="shared" si="7"/>
        <v>0.1937129860743877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38515422</v>
      </c>
      <c r="AA20" s="88">
        <f t="shared" si="11"/>
        <v>44193134</v>
      </c>
      <c r="AB20" s="88">
        <f t="shared" si="12"/>
        <v>82708556</v>
      </c>
      <c r="AC20" s="105">
        <f t="shared" si="13"/>
        <v>1.142274980260851</v>
      </c>
      <c r="AD20" s="85">
        <v>34831778</v>
      </c>
      <c r="AE20" s="86">
        <v>9332220</v>
      </c>
      <c r="AF20" s="88">
        <f t="shared" si="14"/>
        <v>44163998</v>
      </c>
      <c r="AG20" s="86">
        <v>134273382</v>
      </c>
      <c r="AH20" s="86">
        <v>134273382</v>
      </c>
      <c r="AI20" s="126">
        <v>12809171</v>
      </c>
      <c r="AJ20" s="127">
        <f t="shared" si="15"/>
        <v>0.09539620443908979</v>
      </c>
      <c r="AK20" s="128">
        <f t="shared" si="16"/>
        <v>-0.6824075800383833</v>
      </c>
    </row>
    <row r="21" spans="1:37" ht="13.5">
      <c r="A21" s="62" t="s">
        <v>97</v>
      </c>
      <c r="B21" s="63" t="s">
        <v>63</v>
      </c>
      <c r="C21" s="64" t="s">
        <v>64</v>
      </c>
      <c r="D21" s="85">
        <v>5328506978</v>
      </c>
      <c r="E21" s="86">
        <v>555371301</v>
      </c>
      <c r="F21" s="87">
        <f t="shared" si="0"/>
        <v>5883878279</v>
      </c>
      <c r="G21" s="85">
        <v>5328506978</v>
      </c>
      <c r="H21" s="86">
        <v>555371301</v>
      </c>
      <c r="I21" s="87">
        <f t="shared" si="1"/>
        <v>5883878279</v>
      </c>
      <c r="J21" s="85">
        <v>1408254738</v>
      </c>
      <c r="K21" s="86">
        <v>905336230</v>
      </c>
      <c r="L21" s="88">
        <f t="shared" si="2"/>
        <v>2313590968</v>
      </c>
      <c r="M21" s="105">
        <f t="shared" si="3"/>
        <v>0.39320850267371754</v>
      </c>
      <c r="N21" s="85">
        <v>156782489</v>
      </c>
      <c r="O21" s="86">
        <v>29580376</v>
      </c>
      <c r="P21" s="88">
        <f t="shared" si="4"/>
        <v>186362865</v>
      </c>
      <c r="Q21" s="105">
        <f t="shared" si="5"/>
        <v>0.031673473882888256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1565037227</v>
      </c>
      <c r="AA21" s="88">
        <f t="shared" si="11"/>
        <v>934916606</v>
      </c>
      <c r="AB21" s="88">
        <f t="shared" si="12"/>
        <v>2499953833</v>
      </c>
      <c r="AC21" s="105">
        <f t="shared" si="13"/>
        <v>0.4248819765566058</v>
      </c>
      <c r="AD21" s="85">
        <v>4161942938</v>
      </c>
      <c r="AE21" s="86">
        <v>239871316</v>
      </c>
      <c r="AF21" s="88">
        <f t="shared" si="14"/>
        <v>4401814254</v>
      </c>
      <c r="AG21" s="86">
        <v>5499349650</v>
      </c>
      <c r="AH21" s="86">
        <v>5499349650</v>
      </c>
      <c r="AI21" s="126">
        <v>1889272121</v>
      </c>
      <c r="AJ21" s="127">
        <f t="shared" si="15"/>
        <v>0.3435446445926565</v>
      </c>
      <c r="AK21" s="128">
        <f t="shared" si="16"/>
        <v>-1</v>
      </c>
    </row>
    <row r="22" spans="1:37" ht="13.5">
      <c r="A22" s="62" t="s">
        <v>97</v>
      </c>
      <c r="B22" s="63" t="s">
        <v>261</v>
      </c>
      <c r="C22" s="64" t="s">
        <v>262</v>
      </c>
      <c r="D22" s="85">
        <v>101895484</v>
      </c>
      <c r="E22" s="86">
        <v>20976000</v>
      </c>
      <c r="F22" s="87">
        <f t="shared" si="0"/>
        <v>122871484</v>
      </c>
      <c r="G22" s="85">
        <v>112721134</v>
      </c>
      <c r="H22" s="86">
        <v>26757000</v>
      </c>
      <c r="I22" s="87">
        <f t="shared" si="1"/>
        <v>139478134</v>
      </c>
      <c r="J22" s="85">
        <v>29007507</v>
      </c>
      <c r="K22" s="86">
        <v>200312136</v>
      </c>
      <c r="L22" s="88">
        <f t="shared" si="2"/>
        <v>229319643</v>
      </c>
      <c r="M22" s="105">
        <f t="shared" si="3"/>
        <v>1.86633737572503</v>
      </c>
      <c r="N22" s="85">
        <v>26819090</v>
      </c>
      <c r="O22" s="86">
        <v>11650610</v>
      </c>
      <c r="P22" s="88">
        <f t="shared" si="4"/>
        <v>38469700</v>
      </c>
      <c r="Q22" s="105">
        <f t="shared" si="5"/>
        <v>0.3130889181740492</v>
      </c>
      <c r="R22" s="85">
        <v>23609484</v>
      </c>
      <c r="S22" s="86">
        <v>4318035</v>
      </c>
      <c r="T22" s="88">
        <f t="shared" si="6"/>
        <v>27927519</v>
      </c>
      <c r="U22" s="105">
        <f t="shared" si="7"/>
        <v>0.20022865376159965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79436081</v>
      </c>
      <c r="AA22" s="88">
        <f t="shared" si="11"/>
        <v>216280781</v>
      </c>
      <c r="AB22" s="88">
        <f t="shared" si="12"/>
        <v>295716862</v>
      </c>
      <c r="AC22" s="105">
        <f t="shared" si="13"/>
        <v>2.1201664627948063</v>
      </c>
      <c r="AD22" s="85">
        <v>55322537</v>
      </c>
      <c r="AE22" s="86">
        <v>20903790</v>
      </c>
      <c r="AF22" s="88">
        <f t="shared" si="14"/>
        <v>76226327</v>
      </c>
      <c r="AG22" s="86">
        <v>241717754</v>
      </c>
      <c r="AH22" s="86">
        <v>241717754</v>
      </c>
      <c r="AI22" s="126">
        <v>18676967</v>
      </c>
      <c r="AJ22" s="127">
        <f t="shared" si="15"/>
        <v>0.07726766731416841</v>
      </c>
      <c r="AK22" s="128">
        <f t="shared" si="16"/>
        <v>-0.6336237085121522</v>
      </c>
    </row>
    <row r="23" spans="1:37" ht="13.5">
      <c r="A23" s="62" t="s">
        <v>97</v>
      </c>
      <c r="B23" s="63" t="s">
        <v>263</v>
      </c>
      <c r="C23" s="64" t="s">
        <v>264</v>
      </c>
      <c r="D23" s="85">
        <v>120125642</v>
      </c>
      <c r="E23" s="86">
        <v>27854920</v>
      </c>
      <c r="F23" s="87">
        <f t="shared" si="0"/>
        <v>147980562</v>
      </c>
      <c r="G23" s="85">
        <v>122587976</v>
      </c>
      <c r="H23" s="86">
        <v>39664790</v>
      </c>
      <c r="I23" s="87">
        <f t="shared" si="1"/>
        <v>162252766</v>
      </c>
      <c r="J23" s="85">
        <v>24957623</v>
      </c>
      <c r="K23" s="86">
        <v>5245761</v>
      </c>
      <c r="L23" s="88">
        <f t="shared" si="2"/>
        <v>30203384</v>
      </c>
      <c r="M23" s="105">
        <f t="shared" si="3"/>
        <v>0.2041037254609156</v>
      </c>
      <c r="N23" s="85">
        <v>36542248</v>
      </c>
      <c r="O23" s="86">
        <v>4708565</v>
      </c>
      <c r="P23" s="88">
        <f t="shared" si="4"/>
        <v>41250813</v>
      </c>
      <c r="Q23" s="105">
        <f t="shared" si="5"/>
        <v>0.27875832097461556</v>
      </c>
      <c r="R23" s="85">
        <v>26692610</v>
      </c>
      <c r="S23" s="86">
        <v>4070066</v>
      </c>
      <c r="T23" s="88">
        <f t="shared" si="6"/>
        <v>30762676</v>
      </c>
      <c r="U23" s="105">
        <f t="shared" si="7"/>
        <v>0.1895972362036651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88192481</v>
      </c>
      <c r="AA23" s="88">
        <f t="shared" si="11"/>
        <v>14024392</v>
      </c>
      <c r="AB23" s="88">
        <f t="shared" si="12"/>
        <v>102216873</v>
      </c>
      <c r="AC23" s="105">
        <f t="shared" si="13"/>
        <v>0.6299853957497402</v>
      </c>
      <c r="AD23" s="85">
        <v>68017296</v>
      </c>
      <c r="AE23" s="86">
        <v>12732443</v>
      </c>
      <c r="AF23" s="88">
        <f t="shared" si="14"/>
        <v>80749739</v>
      </c>
      <c r="AG23" s="86">
        <v>149897799</v>
      </c>
      <c r="AH23" s="86">
        <v>149897799</v>
      </c>
      <c r="AI23" s="126">
        <v>32620866</v>
      </c>
      <c r="AJ23" s="127">
        <f t="shared" si="15"/>
        <v>0.21762071369707037</v>
      </c>
      <c r="AK23" s="128">
        <f t="shared" si="16"/>
        <v>-0.6190368367630266</v>
      </c>
    </row>
    <row r="24" spans="1:37" ht="13.5">
      <c r="A24" s="62" t="s">
        <v>112</v>
      </c>
      <c r="B24" s="63" t="s">
        <v>265</v>
      </c>
      <c r="C24" s="64" t="s">
        <v>266</v>
      </c>
      <c r="D24" s="85">
        <v>928105805</v>
      </c>
      <c r="E24" s="86">
        <v>171944000</v>
      </c>
      <c r="F24" s="87">
        <f t="shared" si="0"/>
        <v>1100049805</v>
      </c>
      <c r="G24" s="85">
        <v>824979058</v>
      </c>
      <c r="H24" s="86">
        <v>239185235</v>
      </c>
      <c r="I24" s="87">
        <f t="shared" si="1"/>
        <v>1064164293</v>
      </c>
      <c r="J24" s="85">
        <v>260953089</v>
      </c>
      <c r="K24" s="86">
        <v>3027303756</v>
      </c>
      <c r="L24" s="88">
        <f t="shared" si="2"/>
        <v>3288256845</v>
      </c>
      <c r="M24" s="105">
        <f t="shared" si="3"/>
        <v>2.989189062217051</v>
      </c>
      <c r="N24" s="85">
        <v>517056560</v>
      </c>
      <c r="O24" s="86">
        <v>3074368312</v>
      </c>
      <c r="P24" s="88">
        <f t="shared" si="4"/>
        <v>3591424872</v>
      </c>
      <c r="Q24" s="105">
        <f t="shared" si="5"/>
        <v>3.2647838813079924</v>
      </c>
      <c r="R24" s="85">
        <v>145479142</v>
      </c>
      <c r="S24" s="86">
        <v>25057181</v>
      </c>
      <c r="T24" s="88">
        <f t="shared" si="6"/>
        <v>170536323</v>
      </c>
      <c r="U24" s="105">
        <f t="shared" si="7"/>
        <v>0.16025375416350301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923488791</v>
      </c>
      <c r="AA24" s="88">
        <f t="shared" si="11"/>
        <v>6126729249</v>
      </c>
      <c r="AB24" s="88">
        <f t="shared" si="12"/>
        <v>7050218040</v>
      </c>
      <c r="AC24" s="105">
        <f t="shared" si="13"/>
        <v>6.625121784649092</v>
      </c>
      <c r="AD24" s="85">
        <v>501595637</v>
      </c>
      <c r="AE24" s="86">
        <v>107600407</v>
      </c>
      <c r="AF24" s="88">
        <f t="shared" si="14"/>
        <v>609196044</v>
      </c>
      <c r="AG24" s="86">
        <v>1028696668</v>
      </c>
      <c r="AH24" s="86">
        <v>1028696668</v>
      </c>
      <c r="AI24" s="126">
        <v>184482055</v>
      </c>
      <c r="AJ24" s="127">
        <f t="shared" si="15"/>
        <v>0.17933571745563387</v>
      </c>
      <c r="AK24" s="128">
        <f t="shared" si="16"/>
        <v>-0.7200633118359514</v>
      </c>
    </row>
    <row r="25" spans="1:37" ht="13.5">
      <c r="A25" s="65"/>
      <c r="B25" s="66" t="s">
        <v>267</v>
      </c>
      <c r="C25" s="67"/>
      <c r="D25" s="89">
        <f>SUM(D17:D24)</f>
        <v>7275613964</v>
      </c>
      <c r="E25" s="90">
        <f>SUM(E17:E24)</f>
        <v>1017109719</v>
      </c>
      <c r="F25" s="91">
        <f t="shared" si="0"/>
        <v>8292723683</v>
      </c>
      <c r="G25" s="89">
        <f>SUM(G17:G24)</f>
        <v>7244116349</v>
      </c>
      <c r="H25" s="90">
        <f>SUM(H17:H24)</f>
        <v>966171116</v>
      </c>
      <c r="I25" s="91">
        <f t="shared" si="1"/>
        <v>8210287465</v>
      </c>
      <c r="J25" s="89">
        <f>SUM(J17:J24)</f>
        <v>1931619767</v>
      </c>
      <c r="K25" s="90">
        <f>SUM(K17:K24)</f>
        <v>4530369150</v>
      </c>
      <c r="L25" s="90">
        <f t="shared" si="2"/>
        <v>6461988917</v>
      </c>
      <c r="M25" s="106">
        <f t="shared" si="3"/>
        <v>0.7792360102684974</v>
      </c>
      <c r="N25" s="89">
        <f>SUM(N17:N24)</f>
        <v>903071353</v>
      </c>
      <c r="O25" s="90">
        <f>SUM(O17:O24)</f>
        <v>3126682482</v>
      </c>
      <c r="P25" s="90">
        <f t="shared" si="4"/>
        <v>4029753835</v>
      </c>
      <c r="Q25" s="106">
        <f t="shared" si="5"/>
        <v>0.4859385153831852</v>
      </c>
      <c r="R25" s="89">
        <f>SUM(R17:R24)</f>
        <v>435260094</v>
      </c>
      <c r="S25" s="90">
        <f>SUM(S17:S24)</f>
        <v>393519946</v>
      </c>
      <c r="T25" s="90">
        <f t="shared" si="6"/>
        <v>828780040</v>
      </c>
      <c r="U25" s="106">
        <f t="shared" si="7"/>
        <v>0.10094409526256459</v>
      </c>
      <c r="V25" s="89">
        <f>SUM(V17:V24)</f>
        <v>0</v>
      </c>
      <c r="W25" s="90">
        <f>SUM(W17:W24)</f>
        <v>0</v>
      </c>
      <c r="X25" s="90">
        <f t="shared" si="8"/>
        <v>0</v>
      </c>
      <c r="Y25" s="106">
        <f t="shared" si="9"/>
        <v>0</v>
      </c>
      <c r="Z25" s="89">
        <f t="shared" si="10"/>
        <v>3269951214</v>
      </c>
      <c r="AA25" s="90">
        <f t="shared" si="11"/>
        <v>8050571578</v>
      </c>
      <c r="AB25" s="90">
        <f t="shared" si="12"/>
        <v>11320522792</v>
      </c>
      <c r="AC25" s="106">
        <f t="shared" si="13"/>
        <v>1.378821733131606</v>
      </c>
      <c r="AD25" s="89">
        <f>SUM(AD17:AD24)</f>
        <v>5208998248</v>
      </c>
      <c r="AE25" s="90">
        <f>SUM(AE17:AE24)</f>
        <v>342670312</v>
      </c>
      <c r="AF25" s="90">
        <f t="shared" si="14"/>
        <v>5551668560</v>
      </c>
      <c r="AG25" s="90">
        <f>SUM(AG17:AG24)</f>
        <v>8066432432</v>
      </c>
      <c r="AH25" s="90">
        <f>SUM(AH17:AH24)</f>
        <v>8066432432</v>
      </c>
      <c r="AI25" s="91">
        <f>SUM(AI17:AI24)</f>
        <v>2175921427</v>
      </c>
      <c r="AJ25" s="129">
        <f t="shared" si="15"/>
        <v>0.2697501584923708</v>
      </c>
      <c r="AK25" s="130">
        <f t="shared" si="16"/>
        <v>-0.8507151442772729</v>
      </c>
    </row>
    <row r="26" spans="1:37" ht="13.5">
      <c r="A26" s="62" t="s">
        <v>97</v>
      </c>
      <c r="B26" s="63" t="s">
        <v>268</v>
      </c>
      <c r="C26" s="64" t="s">
        <v>269</v>
      </c>
      <c r="D26" s="85">
        <v>187821771</v>
      </c>
      <c r="E26" s="86">
        <v>33374002</v>
      </c>
      <c r="F26" s="87">
        <f t="shared" si="0"/>
        <v>221195773</v>
      </c>
      <c r="G26" s="85">
        <v>181787165</v>
      </c>
      <c r="H26" s="86">
        <v>40740366</v>
      </c>
      <c r="I26" s="87">
        <f t="shared" si="1"/>
        <v>222527531</v>
      </c>
      <c r="J26" s="85">
        <v>37213798</v>
      </c>
      <c r="K26" s="86">
        <v>9603878</v>
      </c>
      <c r="L26" s="88">
        <f t="shared" si="2"/>
        <v>46817676</v>
      </c>
      <c r="M26" s="105">
        <f t="shared" si="3"/>
        <v>0.21165719111639625</v>
      </c>
      <c r="N26" s="85">
        <v>54430605</v>
      </c>
      <c r="O26" s="86">
        <v>8107138</v>
      </c>
      <c r="P26" s="88">
        <f t="shared" si="4"/>
        <v>62537743</v>
      </c>
      <c r="Q26" s="105">
        <f t="shared" si="5"/>
        <v>0.2827257598634129</v>
      </c>
      <c r="R26" s="85">
        <v>37912285</v>
      </c>
      <c r="S26" s="86">
        <v>5764638</v>
      </c>
      <c r="T26" s="88">
        <f t="shared" si="6"/>
        <v>43676923</v>
      </c>
      <c r="U26" s="105">
        <f t="shared" si="7"/>
        <v>0.1962764912895205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129556688</v>
      </c>
      <c r="AA26" s="88">
        <f t="shared" si="11"/>
        <v>23475654</v>
      </c>
      <c r="AB26" s="88">
        <f t="shared" si="12"/>
        <v>153032342</v>
      </c>
      <c r="AC26" s="105">
        <f t="shared" si="13"/>
        <v>0.6877007142096049</v>
      </c>
      <c r="AD26" s="85">
        <v>131542950</v>
      </c>
      <c r="AE26" s="86">
        <v>38516464</v>
      </c>
      <c r="AF26" s="88">
        <f t="shared" si="14"/>
        <v>170059414</v>
      </c>
      <c r="AG26" s="86">
        <v>218492537</v>
      </c>
      <c r="AH26" s="86">
        <v>218492537</v>
      </c>
      <c r="AI26" s="126">
        <v>56271911</v>
      </c>
      <c r="AJ26" s="127">
        <f t="shared" si="15"/>
        <v>0.2575461467592369</v>
      </c>
      <c r="AK26" s="128">
        <f t="shared" si="16"/>
        <v>-0.7431666852621284</v>
      </c>
    </row>
    <row r="27" spans="1:37" ht="13.5">
      <c r="A27" s="62" t="s">
        <v>97</v>
      </c>
      <c r="B27" s="63" t="s">
        <v>270</v>
      </c>
      <c r="C27" s="64" t="s">
        <v>271</v>
      </c>
      <c r="D27" s="85">
        <v>602682732</v>
      </c>
      <c r="E27" s="86">
        <v>37661004</v>
      </c>
      <c r="F27" s="87">
        <f t="shared" si="0"/>
        <v>640343736</v>
      </c>
      <c r="G27" s="85">
        <v>515222028</v>
      </c>
      <c r="H27" s="86">
        <v>47949880</v>
      </c>
      <c r="I27" s="87">
        <f t="shared" si="1"/>
        <v>563171908</v>
      </c>
      <c r="J27" s="85">
        <v>92484454</v>
      </c>
      <c r="K27" s="86">
        <v>16449440</v>
      </c>
      <c r="L27" s="88">
        <f t="shared" si="2"/>
        <v>108933894</v>
      </c>
      <c r="M27" s="105">
        <f t="shared" si="3"/>
        <v>0.17011784120895967</v>
      </c>
      <c r="N27" s="85">
        <v>110842319</v>
      </c>
      <c r="O27" s="86">
        <v>14346608</v>
      </c>
      <c r="P27" s="88">
        <f t="shared" si="4"/>
        <v>125188927</v>
      </c>
      <c r="Q27" s="105">
        <f t="shared" si="5"/>
        <v>0.19550269638305637</v>
      </c>
      <c r="R27" s="85">
        <v>64874664</v>
      </c>
      <c r="S27" s="86">
        <v>8531609</v>
      </c>
      <c r="T27" s="88">
        <f t="shared" si="6"/>
        <v>73406273</v>
      </c>
      <c r="U27" s="105">
        <f t="shared" si="7"/>
        <v>0.13034434416426893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268201437</v>
      </c>
      <c r="AA27" s="88">
        <f t="shared" si="11"/>
        <v>39327657</v>
      </c>
      <c r="AB27" s="88">
        <f t="shared" si="12"/>
        <v>307529094</v>
      </c>
      <c r="AC27" s="105">
        <f t="shared" si="13"/>
        <v>0.5460661116640783</v>
      </c>
      <c r="AD27" s="85">
        <v>282001799</v>
      </c>
      <c r="AE27" s="86">
        <v>34976742</v>
      </c>
      <c r="AF27" s="88">
        <f t="shared" si="14"/>
        <v>316978541</v>
      </c>
      <c r="AG27" s="86">
        <v>506887776</v>
      </c>
      <c r="AH27" s="86">
        <v>506887776</v>
      </c>
      <c r="AI27" s="126">
        <v>209042445</v>
      </c>
      <c r="AJ27" s="127">
        <f t="shared" si="15"/>
        <v>0.4124038000079923</v>
      </c>
      <c r="AK27" s="128">
        <f t="shared" si="16"/>
        <v>-0.7684187933718831</v>
      </c>
    </row>
    <row r="28" spans="1:37" ht="13.5">
      <c r="A28" s="62" t="s">
        <v>97</v>
      </c>
      <c r="B28" s="63" t="s">
        <v>272</v>
      </c>
      <c r="C28" s="64" t="s">
        <v>273</v>
      </c>
      <c r="D28" s="85">
        <v>1071419519</v>
      </c>
      <c r="E28" s="86">
        <v>89083044</v>
      </c>
      <c r="F28" s="87">
        <f t="shared" si="0"/>
        <v>1160502563</v>
      </c>
      <c r="G28" s="85">
        <v>1052121197</v>
      </c>
      <c r="H28" s="86">
        <v>105533385</v>
      </c>
      <c r="I28" s="87">
        <f t="shared" si="1"/>
        <v>1157654582</v>
      </c>
      <c r="J28" s="85">
        <v>185534712</v>
      </c>
      <c r="K28" s="86">
        <v>15718238</v>
      </c>
      <c r="L28" s="88">
        <f t="shared" si="2"/>
        <v>201252950</v>
      </c>
      <c r="M28" s="105">
        <f t="shared" si="3"/>
        <v>0.1734187897696181</v>
      </c>
      <c r="N28" s="85">
        <v>190539229</v>
      </c>
      <c r="O28" s="86">
        <v>14649716</v>
      </c>
      <c r="P28" s="88">
        <f t="shared" si="4"/>
        <v>205188945</v>
      </c>
      <c r="Q28" s="105">
        <f t="shared" si="5"/>
        <v>0.17681041950443327</v>
      </c>
      <c r="R28" s="85">
        <v>175692401</v>
      </c>
      <c r="S28" s="86">
        <v>16364628</v>
      </c>
      <c r="T28" s="88">
        <f t="shared" si="6"/>
        <v>192057029</v>
      </c>
      <c r="U28" s="105">
        <f t="shared" si="7"/>
        <v>0.16590184324947457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551766342</v>
      </c>
      <c r="AA28" s="88">
        <f t="shared" si="11"/>
        <v>46732582</v>
      </c>
      <c r="AB28" s="88">
        <f t="shared" si="12"/>
        <v>598498924</v>
      </c>
      <c r="AC28" s="105">
        <f t="shared" si="13"/>
        <v>0.5169926619786834</v>
      </c>
      <c r="AD28" s="85">
        <v>509572593</v>
      </c>
      <c r="AE28" s="86">
        <v>79965510</v>
      </c>
      <c r="AF28" s="88">
        <f t="shared" si="14"/>
        <v>589538103</v>
      </c>
      <c r="AG28" s="86">
        <v>1123321908</v>
      </c>
      <c r="AH28" s="86">
        <v>1123321908</v>
      </c>
      <c r="AI28" s="126">
        <v>185923021</v>
      </c>
      <c r="AJ28" s="127">
        <f t="shared" si="15"/>
        <v>0.16551179112230044</v>
      </c>
      <c r="AK28" s="128">
        <f t="shared" si="16"/>
        <v>-0.6742245700105325</v>
      </c>
    </row>
    <row r="29" spans="1:37" ht="13.5">
      <c r="A29" s="62" t="s">
        <v>112</v>
      </c>
      <c r="B29" s="63" t="s">
        <v>274</v>
      </c>
      <c r="C29" s="64" t="s">
        <v>275</v>
      </c>
      <c r="D29" s="85">
        <v>678246561</v>
      </c>
      <c r="E29" s="86">
        <v>291960000</v>
      </c>
      <c r="F29" s="87">
        <f t="shared" si="0"/>
        <v>970206561</v>
      </c>
      <c r="G29" s="85">
        <v>820147135</v>
      </c>
      <c r="H29" s="86">
        <v>243775000</v>
      </c>
      <c r="I29" s="87">
        <f t="shared" si="1"/>
        <v>1063922135</v>
      </c>
      <c r="J29" s="85">
        <v>81184627</v>
      </c>
      <c r="K29" s="86">
        <v>35770228</v>
      </c>
      <c r="L29" s="88">
        <f t="shared" si="2"/>
        <v>116954855</v>
      </c>
      <c r="M29" s="105">
        <f t="shared" si="3"/>
        <v>0.12054634518184834</v>
      </c>
      <c r="N29" s="85">
        <v>140054219</v>
      </c>
      <c r="O29" s="86">
        <v>46539806</v>
      </c>
      <c r="P29" s="88">
        <f t="shared" si="4"/>
        <v>186594025</v>
      </c>
      <c r="Q29" s="105">
        <f t="shared" si="5"/>
        <v>0.1923240189261099</v>
      </c>
      <c r="R29" s="85">
        <v>176851117</v>
      </c>
      <c r="S29" s="86">
        <v>44005350</v>
      </c>
      <c r="T29" s="88">
        <f t="shared" si="6"/>
        <v>220856467</v>
      </c>
      <c r="U29" s="105">
        <f t="shared" si="7"/>
        <v>0.20758705899092889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398089963</v>
      </c>
      <c r="AA29" s="88">
        <f t="shared" si="11"/>
        <v>126315384</v>
      </c>
      <c r="AB29" s="88">
        <f t="shared" si="12"/>
        <v>524405347</v>
      </c>
      <c r="AC29" s="105">
        <f t="shared" si="13"/>
        <v>0.49289823921183856</v>
      </c>
      <c r="AD29" s="85">
        <v>352103050</v>
      </c>
      <c r="AE29" s="86">
        <v>101204244</v>
      </c>
      <c r="AF29" s="88">
        <f t="shared" si="14"/>
        <v>453307294</v>
      </c>
      <c r="AG29" s="86">
        <v>1128013732</v>
      </c>
      <c r="AH29" s="86">
        <v>1128013732</v>
      </c>
      <c r="AI29" s="126">
        <v>197166094</v>
      </c>
      <c r="AJ29" s="127">
        <f t="shared" si="15"/>
        <v>0.17479050866731824</v>
      </c>
      <c r="AK29" s="128">
        <f t="shared" si="16"/>
        <v>-0.5127886316340633</v>
      </c>
    </row>
    <row r="30" spans="1:37" ht="13.5">
      <c r="A30" s="65"/>
      <c r="B30" s="66" t="s">
        <v>276</v>
      </c>
      <c r="C30" s="67"/>
      <c r="D30" s="89">
        <f>SUM(D26:D29)</f>
        <v>2540170583</v>
      </c>
      <c r="E30" s="90">
        <f>SUM(E26:E29)</f>
        <v>452078050</v>
      </c>
      <c r="F30" s="91">
        <f t="shared" si="0"/>
        <v>2992248633</v>
      </c>
      <c r="G30" s="89">
        <f>SUM(G26:G29)</f>
        <v>2569277525</v>
      </c>
      <c r="H30" s="90">
        <f>SUM(H26:H29)</f>
        <v>437998631</v>
      </c>
      <c r="I30" s="91">
        <f t="shared" si="1"/>
        <v>3007276156</v>
      </c>
      <c r="J30" s="89">
        <f>SUM(J26:J29)</f>
        <v>396417591</v>
      </c>
      <c r="K30" s="90">
        <f>SUM(K26:K29)</f>
        <v>77541784</v>
      </c>
      <c r="L30" s="90">
        <f t="shared" si="2"/>
        <v>473959375</v>
      </c>
      <c r="M30" s="106">
        <f t="shared" si="3"/>
        <v>0.15839571945089764</v>
      </c>
      <c r="N30" s="89">
        <f>SUM(N26:N29)</f>
        <v>495866372</v>
      </c>
      <c r="O30" s="90">
        <f>SUM(O26:O29)</f>
        <v>83643268</v>
      </c>
      <c r="P30" s="90">
        <f t="shared" si="4"/>
        <v>579509640</v>
      </c>
      <c r="Q30" s="106">
        <f t="shared" si="5"/>
        <v>0.19367028314722268</v>
      </c>
      <c r="R30" s="89">
        <f>SUM(R26:R29)</f>
        <v>455330467</v>
      </c>
      <c r="S30" s="90">
        <f>SUM(S26:S29)</f>
        <v>74666225</v>
      </c>
      <c r="T30" s="90">
        <f t="shared" si="6"/>
        <v>529996692</v>
      </c>
      <c r="U30" s="106">
        <f t="shared" si="7"/>
        <v>0.17623811865184755</v>
      </c>
      <c r="V30" s="89">
        <f>SUM(V26:V29)</f>
        <v>0</v>
      </c>
      <c r="W30" s="90">
        <f>SUM(W26:W29)</f>
        <v>0</v>
      </c>
      <c r="X30" s="90">
        <f t="shared" si="8"/>
        <v>0</v>
      </c>
      <c r="Y30" s="106">
        <f t="shared" si="9"/>
        <v>0</v>
      </c>
      <c r="Z30" s="89">
        <f t="shared" si="10"/>
        <v>1347614430</v>
      </c>
      <c r="AA30" s="90">
        <f t="shared" si="11"/>
        <v>235851277</v>
      </c>
      <c r="AB30" s="90">
        <f t="shared" si="12"/>
        <v>1583465707</v>
      </c>
      <c r="AC30" s="106">
        <f t="shared" si="13"/>
        <v>0.5265448282296027</v>
      </c>
      <c r="AD30" s="89">
        <f>SUM(AD26:AD29)</f>
        <v>1275220392</v>
      </c>
      <c r="AE30" s="90">
        <f>SUM(AE26:AE29)</f>
        <v>254662960</v>
      </c>
      <c r="AF30" s="90">
        <f t="shared" si="14"/>
        <v>1529883352</v>
      </c>
      <c r="AG30" s="90">
        <f>SUM(AG26:AG29)</f>
        <v>2976715953</v>
      </c>
      <c r="AH30" s="90">
        <f>SUM(AH26:AH29)</f>
        <v>2976715953</v>
      </c>
      <c r="AI30" s="91">
        <f>SUM(AI26:AI29)</f>
        <v>648403471</v>
      </c>
      <c r="AJ30" s="129">
        <f t="shared" si="15"/>
        <v>0.21782510700979874</v>
      </c>
      <c r="AK30" s="130">
        <f t="shared" si="16"/>
        <v>-0.6535705213687428</v>
      </c>
    </row>
    <row r="31" spans="1:37" ht="13.5">
      <c r="A31" s="62" t="s">
        <v>97</v>
      </c>
      <c r="B31" s="63" t="s">
        <v>277</v>
      </c>
      <c r="C31" s="64" t="s">
        <v>278</v>
      </c>
      <c r="D31" s="85">
        <v>333635119</v>
      </c>
      <c r="E31" s="86">
        <v>23555635</v>
      </c>
      <c r="F31" s="87">
        <f t="shared" si="0"/>
        <v>357190754</v>
      </c>
      <c r="G31" s="85">
        <v>332132086</v>
      </c>
      <c r="H31" s="86">
        <v>23058686</v>
      </c>
      <c r="I31" s="87">
        <f t="shared" si="1"/>
        <v>355190772</v>
      </c>
      <c r="J31" s="85">
        <v>71542813</v>
      </c>
      <c r="K31" s="86">
        <v>2474024</v>
      </c>
      <c r="L31" s="88">
        <f t="shared" si="2"/>
        <v>74016837</v>
      </c>
      <c r="M31" s="105">
        <f t="shared" si="3"/>
        <v>0.20721935316388396</v>
      </c>
      <c r="N31" s="85">
        <v>62031962</v>
      </c>
      <c r="O31" s="86">
        <v>1418483</v>
      </c>
      <c r="P31" s="88">
        <f t="shared" si="4"/>
        <v>63450445</v>
      </c>
      <c r="Q31" s="105">
        <f t="shared" si="5"/>
        <v>0.17763742283205908</v>
      </c>
      <c r="R31" s="85">
        <v>74458471</v>
      </c>
      <c r="S31" s="86">
        <v>4890511</v>
      </c>
      <c r="T31" s="88">
        <f t="shared" si="6"/>
        <v>79348982</v>
      </c>
      <c r="U31" s="105">
        <f t="shared" si="7"/>
        <v>0.22339820810434793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208033246</v>
      </c>
      <c r="AA31" s="88">
        <f t="shared" si="11"/>
        <v>8783018</v>
      </c>
      <c r="AB31" s="88">
        <f t="shared" si="12"/>
        <v>216816264</v>
      </c>
      <c r="AC31" s="105">
        <f t="shared" si="13"/>
        <v>0.610422007247418</v>
      </c>
      <c r="AD31" s="85">
        <v>202702686</v>
      </c>
      <c r="AE31" s="86">
        <v>10535966</v>
      </c>
      <c r="AF31" s="88">
        <f t="shared" si="14"/>
        <v>213238652</v>
      </c>
      <c r="AG31" s="86">
        <v>381588717</v>
      </c>
      <c r="AH31" s="86">
        <v>381588717</v>
      </c>
      <c r="AI31" s="126">
        <v>63661597</v>
      </c>
      <c r="AJ31" s="127">
        <f t="shared" si="15"/>
        <v>0.1668330172351506</v>
      </c>
      <c r="AK31" s="128">
        <f t="shared" si="16"/>
        <v>-0.6278864959247632</v>
      </c>
    </row>
    <row r="32" spans="1:37" ht="13.5">
      <c r="A32" s="62" t="s">
        <v>97</v>
      </c>
      <c r="B32" s="63" t="s">
        <v>279</v>
      </c>
      <c r="C32" s="64" t="s">
        <v>280</v>
      </c>
      <c r="D32" s="85">
        <v>223365671</v>
      </c>
      <c r="E32" s="86">
        <v>89678002</v>
      </c>
      <c r="F32" s="87">
        <f t="shared" si="0"/>
        <v>313043673</v>
      </c>
      <c r="G32" s="85">
        <v>224892136</v>
      </c>
      <c r="H32" s="86">
        <v>94581112</v>
      </c>
      <c r="I32" s="87">
        <f t="shared" si="1"/>
        <v>319473248</v>
      </c>
      <c r="J32" s="85">
        <v>10438966</v>
      </c>
      <c r="K32" s="86">
        <v>2749771</v>
      </c>
      <c r="L32" s="88">
        <f t="shared" si="2"/>
        <v>13188737</v>
      </c>
      <c r="M32" s="105">
        <f t="shared" si="3"/>
        <v>0.04213066143010659</v>
      </c>
      <c r="N32" s="85">
        <v>13705713</v>
      </c>
      <c r="O32" s="86">
        <v>8864575</v>
      </c>
      <c r="P32" s="88">
        <f t="shared" si="4"/>
        <v>22570288</v>
      </c>
      <c r="Q32" s="105">
        <f t="shared" si="5"/>
        <v>0.07209948625922237</v>
      </c>
      <c r="R32" s="85">
        <v>26323580</v>
      </c>
      <c r="S32" s="86">
        <v>14280986</v>
      </c>
      <c r="T32" s="88">
        <f t="shared" si="6"/>
        <v>40604566</v>
      </c>
      <c r="U32" s="105">
        <f t="shared" si="7"/>
        <v>0.127098485567092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50468259</v>
      </c>
      <c r="AA32" s="88">
        <f t="shared" si="11"/>
        <v>25895332</v>
      </c>
      <c r="AB32" s="88">
        <f t="shared" si="12"/>
        <v>76363591</v>
      </c>
      <c r="AC32" s="105">
        <f t="shared" si="13"/>
        <v>0.23902968864547933</v>
      </c>
      <c r="AD32" s="85">
        <v>98718249</v>
      </c>
      <c r="AE32" s="86">
        <v>36877878</v>
      </c>
      <c r="AF32" s="88">
        <f t="shared" si="14"/>
        <v>135596127</v>
      </c>
      <c r="AG32" s="86">
        <v>313508085</v>
      </c>
      <c r="AH32" s="86">
        <v>313508085</v>
      </c>
      <c r="AI32" s="126">
        <v>35025885</v>
      </c>
      <c r="AJ32" s="127">
        <f t="shared" si="15"/>
        <v>0.11172242974212292</v>
      </c>
      <c r="AK32" s="128">
        <f t="shared" si="16"/>
        <v>-0.7005477449956959</v>
      </c>
    </row>
    <row r="33" spans="1:37" ht="13.5">
      <c r="A33" s="62" t="s">
        <v>97</v>
      </c>
      <c r="B33" s="63" t="s">
        <v>281</v>
      </c>
      <c r="C33" s="64" t="s">
        <v>282</v>
      </c>
      <c r="D33" s="85">
        <v>218083719</v>
      </c>
      <c r="E33" s="86">
        <v>60770313</v>
      </c>
      <c r="F33" s="87">
        <f t="shared" si="0"/>
        <v>278854032</v>
      </c>
      <c r="G33" s="85">
        <v>218082160</v>
      </c>
      <c r="H33" s="86">
        <v>59661614</v>
      </c>
      <c r="I33" s="87">
        <f t="shared" si="1"/>
        <v>277743774</v>
      </c>
      <c r="J33" s="85">
        <v>46769436</v>
      </c>
      <c r="K33" s="86">
        <v>8573824</v>
      </c>
      <c r="L33" s="88">
        <f t="shared" si="2"/>
        <v>55343260</v>
      </c>
      <c r="M33" s="105">
        <f t="shared" si="3"/>
        <v>0.19846677346949748</v>
      </c>
      <c r="N33" s="85">
        <v>44450134</v>
      </c>
      <c r="O33" s="86">
        <v>12005905</v>
      </c>
      <c r="P33" s="88">
        <f t="shared" si="4"/>
        <v>56456039</v>
      </c>
      <c r="Q33" s="105">
        <f t="shared" si="5"/>
        <v>0.202457316450063</v>
      </c>
      <c r="R33" s="85">
        <v>49314084</v>
      </c>
      <c r="S33" s="86">
        <v>9207891</v>
      </c>
      <c r="T33" s="88">
        <f t="shared" si="6"/>
        <v>58521975</v>
      </c>
      <c r="U33" s="105">
        <f t="shared" si="7"/>
        <v>0.21070490314573173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140533654</v>
      </c>
      <c r="AA33" s="88">
        <f t="shared" si="11"/>
        <v>29787620</v>
      </c>
      <c r="AB33" s="88">
        <f t="shared" si="12"/>
        <v>170321274</v>
      </c>
      <c r="AC33" s="105">
        <f t="shared" si="13"/>
        <v>0.6132316542944362</v>
      </c>
      <c r="AD33" s="85">
        <v>111078421</v>
      </c>
      <c r="AE33" s="86">
        <v>-103005075</v>
      </c>
      <c r="AF33" s="88">
        <f t="shared" si="14"/>
        <v>8073346</v>
      </c>
      <c r="AG33" s="86">
        <v>230211142</v>
      </c>
      <c r="AH33" s="86">
        <v>230211142</v>
      </c>
      <c r="AI33" s="126">
        <v>48005835</v>
      </c>
      <c r="AJ33" s="127">
        <f t="shared" si="15"/>
        <v>0.20852958976242775</v>
      </c>
      <c r="AK33" s="128">
        <f t="shared" si="16"/>
        <v>6.248788172834411</v>
      </c>
    </row>
    <row r="34" spans="1:37" ht="13.5">
      <c r="A34" s="62" t="s">
        <v>97</v>
      </c>
      <c r="B34" s="63" t="s">
        <v>283</v>
      </c>
      <c r="C34" s="64" t="s">
        <v>284</v>
      </c>
      <c r="D34" s="85">
        <v>903732673</v>
      </c>
      <c r="E34" s="86">
        <v>57361520</v>
      </c>
      <c r="F34" s="87">
        <f t="shared" si="0"/>
        <v>961094193</v>
      </c>
      <c r="G34" s="85">
        <v>313974302</v>
      </c>
      <c r="H34" s="86">
        <v>41704599</v>
      </c>
      <c r="I34" s="87">
        <f t="shared" si="1"/>
        <v>355678901</v>
      </c>
      <c r="J34" s="85">
        <v>83379714</v>
      </c>
      <c r="K34" s="86">
        <v>7091967</v>
      </c>
      <c r="L34" s="88">
        <f t="shared" si="2"/>
        <v>90471681</v>
      </c>
      <c r="M34" s="105">
        <f t="shared" si="3"/>
        <v>0.09413404186492676</v>
      </c>
      <c r="N34" s="85">
        <v>62664593</v>
      </c>
      <c r="O34" s="86">
        <v>6224490</v>
      </c>
      <c r="P34" s="88">
        <f t="shared" si="4"/>
        <v>68889083</v>
      </c>
      <c r="Q34" s="105">
        <f t="shared" si="5"/>
        <v>0.0716777642625919</v>
      </c>
      <c r="R34" s="85">
        <v>68680289</v>
      </c>
      <c r="S34" s="86">
        <v>2070305</v>
      </c>
      <c r="T34" s="88">
        <f t="shared" si="6"/>
        <v>70750594</v>
      </c>
      <c r="U34" s="105">
        <f t="shared" si="7"/>
        <v>0.19891703950131132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214724596</v>
      </c>
      <c r="AA34" s="88">
        <f t="shared" si="11"/>
        <v>15386762</v>
      </c>
      <c r="AB34" s="88">
        <f t="shared" si="12"/>
        <v>230111358</v>
      </c>
      <c r="AC34" s="105">
        <f t="shared" si="13"/>
        <v>0.6469637567846623</v>
      </c>
      <c r="AD34" s="85">
        <v>234766779</v>
      </c>
      <c r="AE34" s="86">
        <v>27348779</v>
      </c>
      <c r="AF34" s="88">
        <f t="shared" si="14"/>
        <v>262115558</v>
      </c>
      <c r="AG34" s="86">
        <v>231480592</v>
      </c>
      <c r="AH34" s="86">
        <v>231480592</v>
      </c>
      <c r="AI34" s="126">
        <v>89788943</v>
      </c>
      <c r="AJ34" s="127">
        <f t="shared" si="15"/>
        <v>0.3878897242495388</v>
      </c>
      <c r="AK34" s="128">
        <f t="shared" si="16"/>
        <v>-0.7300786166992804</v>
      </c>
    </row>
    <row r="35" spans="1:37" ht="13.5">
      <c r="A35" s="62" t="s">
        <v>112</v>
      </c>
      <c r="B35" s="63" t="s">
        <v>285</v>
      </c>
      <c r="C35" s="64" t="s">
        <v>286</v>
      </c>
      <c r="D35" s="85">
        <v>455567146</v>
      </c>
      <c r="E35" s="86">
        <v>296462000</v>
      </c>
      <c r="F35" s="87">
        <f t="shared" si="0"/>
        <v>752029146</v>
      </c>
      <c r="G35" s="85">
        <v>500770954</v>
      </c>
      <c r="H35" s="86">
        <v>318969499</v>
      </c>
      <c r="I35" s="87">
        <f t="shared" si="1"/>
        <v>819740453</v>
      </c>
      <c r="J35" s="85">
        <v>53359285</v>
      </c>
      <c r="K35" s="86">
        <v>18762235</v>
      </c>
      <c r="L35" s="88">
        <f t="shared" si="2"/>
        <v>72121520</v>
      </c>
      <c r="M35" s="105">
        <f t="shared" si="3"/>
        <v>0.09590255960637993</v>
      </c>
      <c r="N35" s="85">
        <v>114293816</v>
      </c>
      <c r="O35" s="86">
        <v>71729012</v>
      </c>
      <c r="P35" s="88">
        <f t="shared" si="4"/>
        <v>186022828</v>
      </c>
      <c r="Q35" s="105">
        <f t="shared" si="5"/>
        <v>0.24736119469497264</v>
      </c>
      <c r="R35" s="85">
        <v>84773130</v>
      </c>
      <c r="S35" s="86">
        <v>44328680</v>
      </c>
      <c r="T35" s="88">
        <f t="shared" si="6"/>
        <v>129101810</v>
      </c>
      <c r="U35" s="105">
        <f t="shared" si="7"/>
        <v>0.15749108089948075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252426231</v>
      </c>
      <c r="AA35" s="88">
        <f t="shared" si="11"/>
        <v>134819927</v>
      </c>
      <c r="AB35" s="88">
        <f t="shared" si="12"/>
        <v>387246158</v>
      </c>
      <c r="AC35" s="105">
        <f t="shared" si="13"/>
        <v>0.47240093688532414</v>
      </c>
      <c r="AD35" s="85">
        <v>272014696</v>
      </c>
      <c r="AE35" s="86">
        <v>176154611</v>
      </c>
      <c r="AF35" s="88">
        <f t="shared" si="14"/>
        <v>448169307</v>
      </c>
      <c r="AG35" s="86">
        <v>702305241</v>
      </c>
      <c r="AH35" s="86">
        <v>702305241</v>
      </c>
      <c r="AI35" s="126">
        <v>116481138</v>
      </c>
      <c r="AJ35" s="127">
        <f t="shared" si="15"/>
        <v>0.1658554303740416</v>
      </c>
      <c r="AK35" s="128">
        <f t="shared" si="16"/>
        <v>-0.7119351816745452</v>
      </c>
    </row>
    <row r="36" spans="1:37" ht="13.5">
      <c r="A36" s="65"/>
      <c r="B36" s="66" t="s">
        <v>287</v>
      </c>
      <c r="C36" s="67"/>
      <c r="D36" s="89">
        <f>SUM(D31:D35)</f>
        <v>2134384328</v>
      </c>
      <c r="E36" s="90">
        <f>SUM(E31:E35)</f>
        <v>527827470</v>
      </c>
      <c r="F36" s="91">
        <f t="shared" si="0"/>
        <v>2662211798</v>
      </c>
      <c r="G36" s="89">
        <f>SUM(G31:G35)</f>
        <v>1589851638</v>
      </c>
      <c r="H36" s="90">
        <f>SUM(H31:H35)</f>
        <v>537975510</v>
      </c>
      <c r="I36" s="91">
        <f t="shared" si="1"/>
        <v>2127827148</v>
      </c>
      <c r="J36" s="89">
        <f>SUM(J31:J35)</f>
        <v>265490214</v>
      </c>
      <c r="K36" s="90">
        <f>SUM(K31:K35)</f>
        <v>39651821</v>
      </c>
      <c r="L36" s="90">
        <f t="shared" si="2"/>
        <v>305142035</v>
      </c>
      <c r="M36" s="106">
        <f t="shared" si="3"/>
        <v>0.11461974408994788</v>
      </c>
      <c r="N36" s="89">
        <f>SUM(N31:N35)</f>
        <v>297146218</v>
      </c>
      <c r="O36" s="90">
        <f>SUM(O31:O35)</f>
        <v>100242465</v>
      </c>
      <c r="P36" s="90">
        <f t="shared" si="4"/>
        <v>397388683</v>
      </c>
      <c r="Q36" s="106">
        <f t="shared" si="5"/>
        <v>0.14927012317297228</v>
      </c>
      <c r="R36" s="89">
        <f>SUM(R31:R35)</f>
        <v>303549554</v>
      </c>
      <c r="S36" s="90">
        <f>SUM(S31:S35)</f>
        <v>74778373</v>
      </c>
      <c r="T36" s="90">
        <f t="shared" si="6"/>
        <v>378327927</v>
      </c>
      <c r="U36" s="106">
        <f t="shared" si="7"/>
        <v>0.17780012223060518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f t="shared" si="10"/>
        <v>866185986</v>
      </c>
      <c r="AA36" s="90">
        <f t="shared" si="11"/>
        <v>214672659</v>
      </c>
      <c r="AB36" s="90">
        <f t="shared" si="12"/>
        <v>1080858645</v>
      </c>
      <c r="AC36" s="106">
        <f t="shared" si="13"/>
        <v>0.5079635561638205</v>
      </c>
      <c r="AD36" s="89">
        <f>SUM(AD31:AD35)</f>
        <v>919280831</v>
      </c>
      <c r="AE36" s="90">
        <f>SUM(AE31:AE35)</f>
        <v>147912159</v>
      </c>
      <c r="AF36" s="90">
        <f t="shared" si="14"/>
        <v>1067192990</v>
      </c>
      <c r="AG36" s="90">
        <f>SUM(AG31:AG35)</f>
        <v>1859093777</v>
      </c>
      <c r="AH36" s="90">
        <f>SUM(AH31:AH35)</f>
        <v>1859093777</v>
      </c>
      <c r="AI36" s="91">
        <f>SUM(AI31:AI35)</f>
        <v>352963398</v>
      </c>
      <c r="AJ36" s="129">
        <f t="shared" si="15"/>
        <v>0.1898577696115864</v>
      </c>
      <c r="AK36" s="130">
        <f t="shared" si="16"/>
        <v>-0.6454924924122674</v>
      </c>
    </row>
    <row r="37" spans="1:37" ht="13.5">
      <c r="A37" s="62" t="s">
        <v>97</v>
      </c>
      <c r="B37" s="63" t="s">
        <v>65</v>
      </c>
      <c r="C37" s="64" t="s">
        <v>66</v>
      </c>
      <c r="D37" s="85">
        <v>2432636361</v>
      </c>
      <c r="E37" s="86">
        <v>200618720</v>
      </c>
      <c r="F37" s="87">
        <f t="shared" si="0"/>
        <v>2633255081</v>
      </c>
      <c r="G37" s="85">
        <v>2428444888</v>
      </c>
      <c r="H37" s="86">
        <v>1099750694</v>
      </c>
      <c r="I37" s="87">
        <f t="shared" si="1"/>
        <v>3528195582</v>
      </c>
      <c r="J37" s="85">
        <v>374523962</v>
      </c>
      <c r="K37" s="86">
        <v>22652032</v>
      </c>
      <c r="L37" s="88">
        <f t="shared" si="2"/>
        <v>397175994</v>
      </c>
      <c r="M37" s="105">
        <f t="shared" si="3"/>
        <v>0.15083080893521686</v>
      </c>
      <c r="N37" s="85">
        <v>636461149</v>
      </c>
      <c r="O37" s="86">
        <v>-15097964</v>
      </c>
      <c r="P37" s="88">
        <f t="shared" si="4"/>
        <v>621363185</v>
      </c>
      <c r="Q37" s="105">
        <f t="shared" si="5"/>
        <v>0.23596771519910342</v>
      </c>
      <c r="R37" s="85">
        <v>600635242</v>
      </c>
      <c r="S37" s="86">
        <v>-14324294</v>
      </c>
      <c r="T37" s="88">
        <f t="shared" si="6"/>
        <v>586310948</v>
      </c>
      <c r="U37" s="105">
        <f t="shared" si="7"/>
        <v>0.16617869796992452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1611620353</v>
      </c>
      <c r="AA37" s="88">
        <f t="shared" si="11"/>
        <v>-6770226</v>
      </c>
      <c r="AB37" s="88">
        <f t="shared" si="12"/>
        <v>1604850127</v>
      </c>
      <c r="AC37" s="105">
        <f t="shared" si="13"/>
        <v>0.4548642754351706</v>
      </c>
      <c r="AD37" s="85">
        <v>1411405755</v>
      </c>
      <c r="AE37" s="86">
        <v>0</v>
      </c>
      <c r="AF37" s="88">
        <f t="shared" si="14"/>
        <v>1411405755</v>
      </c>
      <c r="AG37" s="86">
        <v>2266837031</v>
      </c>
      <c r="AH37" s="86">
        <v>2266837031</v>
      </c>
      <c r="AI37" s="126">
        <v>553234262</v>
      </c>
      <c r="AJ37" s="127">
        <f t="shared" si="15"/>
        <v>0.24405559571962013</v>
      </c>
      <c r="AK37" s="128">
        <f t="shared" si="16"/>
        <v>-0.5845907911860541</v>
      </c>
    </row>
    <row r="38" spans="1:37" ht="13.5">
      <c r="A38" s="62" t="s">
        <v>97</v>
      </c>
      <c r="B38" s="63" t="s">
        <v>288</v>
      </c>
      <c r="C38" s="64" t="s">
        <v>289</v>
      </c>
      <c r="D38" s="85">
        <v>86775444</v>
      </c>
      <c r="E38" s="86">
        <v>30447498</v>
      </c>
      <c r="F38" s="87">
        <f t="shared" si="0"/>
        <v>117222942</v>
      </c>
      <c r="G38" s="85">
        <v>89812275</v>
      </c>
      <c r="H38" s="86">
        <v>18011448</v>
      </c>
      <c r="I38" s="87">
        <f t="shared" si="1"/>
        <v>107823723</v>
      </c>
      <c r="J38" s="85">
        <v>34214694</v>
      </c>
      <c r="K38" s="86">
        <v>793592777</v>
      </c>
      <c r="L38" s="88">
        <f t="shared" si="2"/>
        <v>827807471</v>
      </c>
      <c r="M38" s="105">
        <f t="shared" si="3"/>
        <v>7.061821319925582</v>
      </c>
      <c r="N38" s="85">
        <v>22030324</v>
      </c>
      <c r="O38" s="86">
        <v>2878027</v>
      </c>
      <c r="P38" s="88">
        <f t="shared" si="4"/>
        <v>24908351</v>
      </c>
      <c r="Q38" s="105">
        <f t="shared" si="5"/>
        <v>0.2124869976390799</v>
      </c>
      <c r="R38" s="85">
        <v>82160777</v>
      </c>
      <c r="S38" s="86">
        <v>166019995</v>
      </c>
      <c r="T38" s="88">
        <f t="shared" si="6"/>
        <v>248180772</v>
      </c>
      <c r="U38" s="105">
        <f t="shared" si="7"/>
        <v>2.301726977095755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138405795</v>
      </c>
      <c r="AA38" s="88">
        <f t="shared" si="11"/>
        <v>962490799</v>
      </c>
      <c r="AB38" s="88">
        <f t="shared" si="12"/>
        <v>1100896594</v>
      </c>
      <c r="AC38" s="105">
        <f t="shared" si="13"/>
        <v>10.210151934746309</v>
      </c>
      <c r="AD38" s="85">
        <v>51163908</v>
      </c>
      <c r="AE38" s="86">
        <v>4513686</v>
      </c>
      <c r="AF38" s="88">
        <f t="shared" si="14"/>
        <v>55677594</v>
      </c>
      <c r="AG38" s="86">
        <v>328377849</v>
      </c>
      <c r="AH38" s="86">
        <v>328377849</v>
      </c>
      <c r="AI38" s="126">
        <v>22848048</v>
      </c>
      <c r="AJ38" s="127">
        <f t="shared" si="15"/>
        <v>0.06957852994524</v>
      </c>
      <c r="AK38" s="128">
        <f t="shared" si="16"/>
        <v>3.457462224391377</v>
      </c>
    </row>
    <row r="39" spans="1:37" ht="13.5">
      <c r="A39" s="62" t="s">
        <v>97</v>
      </c>
      <c r="B39" s="63" t="s">
        <v>290</v>
      </c>
      <c r="C39" s="64" t="s">
        <v>291</v>
      </c>
      <c r="D39" s="85">
        <v>104094468</v>
      </c>
      <c r="E39" s="86">
        <v>90561000</v>
      </c>
      <c r="F39" s="87">
        <f t="shared" si="0"/>
        <v>194655468</v>
      </c>
      <c r="G39" s="85">
        <v>123810390</v>
      </c>
      <c r="H39" s="86">
        <v>90430008</v>
      </c>
      <c r="I39" s="87">
        <f t="shared" si="1"/>
        <v>214240398</v>
      </c>
      <c r="J39" s="85">
        <v>13290573</v>
      </c>
      <c r="K39" s="86">
        <v>20827543</v>
      </c>
      <c r="L39" s="88">
        <f t="shared" si="2"/>
        <v>34118116</v>
      </c>
      <c r="M39" s="105">
        <f t="shared" si="3"/>
        <v>0.17527437759929765</v>
      </c>
      <c r="N39" s="85">
        <v>27082902</v>
      </c>
      <c r="O39" s="86">
        <v>22020758</v>
      </c>
      <c r="P39" s="88">
        <f t="shared" si="4"/>
        <v>49103660</v>
      </c>
      <c r="Q39" s="105">
        <f t="shared" si="5"/>
        <v>0.25225934059042204</v>
      </c>
      <c r="R39" s="85">
        <v>28506171</v>
      </c>
      <c r="S39" s="86">
        <v>7881762</v>
      </c>
      <c r="T39" s="88">
        <f t="shared" si="6"/>
        <v>36387933</v>
      </c>
      <c r="U39" s="105">
        <f t="shared" si="7"/>
        <v>0.16984627241030426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68879646</v>
      </c>
      <c r="AA39" s="88">
        <f t="shared" si="11"/>
        <v>50730063</v>
      </c>
      <c r="AB39" s="88">
        <f t="shared" si="12"/>
        <v>119609709</v>
      </c>
      <c r="AC39" s="105">
        <f t="shared" si="13"/>
        <v>0.558296708354696</v>
      </c>
      <c r="AD39" s="85">
        <v>66410987</v>
      </c>
      <c r="AE39" s="86">
        <v>53607214</v>
      </c>
      <c r="AF39" s="88">
        <f t="shared" si="14"/>
        <v>120018201</v>
      </c>
      <c r="AG39" s="86">
        <v>117933136</v>
      </c>
      <c r="AH39" s="86">
        <v>117933136</v>
      </c>
      <c r="AI39" s="126">
        <v>38340937</v>
      </c>
      <c r="AJ39" s="127">
        <f t="shared" si="15"/>
        <v>0.3251074151034193</v>
      </c>
      <c r="AK39" s="128">
        <f t="shared" si="16"/>
        <v>-0.6968132108562434</v>
      </c>
    </row>
    <row r="40" spans="1:37" ht="13.5">
      <c r="A40" s="62" t="s">
        <v>112</v>
      </c>
      <c r="B40" s="63" t="s">
        <v>292</v>
      </c>
      <c r="C40" s="64" t="s">
        <v>293</v>
      </c>
      <c r="D40" s="85">
        <v>253500744</v>
      </c>
      <c r="E40" s="86">
        <v>87456804</v>
      </c>
      <c r="F40" s="87">
        <f t="shared" si="0"/>
        <v>340957548</v>
      </c>
      <c r="G40" s="85">
        <v>258209975</v>
      </c>
      <c r="H40" s="86">
        <v>98019804</v>
      </c>
      <c r="I40" s="87">
        <f t="shared" si="1"/>
        <v>356229779</v>
      </c>
      <c r="J40" s="85">
        <v>6705527</v>
      </c>
      <c r="K40" s="86">
        <v>0</v>
      </c>
      <c r="L40" s="88">
        <f t="shared" si="2"/>
        <v>6705527</v>
      </c>
      <c r="M40" s="105">
        <f t="shared" si="3"/>
        <v>0.019666750419028704</v>
      </c>
      <c r="N40" s="85">
        <v>32332350</v>
      </c>
      <c r="O40" s="86">
        <v>12406454</v>
      </c>
      <c r="P40" s="88">
        <f t="shared" si="4"/>
        <v>44738804</v>
      </c>
      <c r="Q40" s="105">
        <f t="shared" si="5"/>
        <v>0.13121517403685692</v>
      </c>
      <c r="R40" s="85">
        <v>16567627</v>
      </c>
      <c r="S40" s="86">
        <v>1503181</v>
      </c>
      <c r="T40" s="88">
        <f t="shared" si="6"/>
        <v>18070808</v>
      </c>
      <c r="U40" s="105">
        <f t="shared" si="7"/>
        <v>0.05072795444201199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55605504</v>
      </c>
      <c r="AA40" s="88">
        <f t="shared" si="11"/>
        <v>13909635</v>
      </c>
      <c r="AB40" s="88">
        <f t="shared" si="12"/>
        <v>69515139</v>
      </c>
      <c r="AC40" s="105">
        <f t="shared" si="13"/>
        <v>0.19514129109346584</v>
      </c>
      <c r="AD40" s="85">
        <v>149486909</v>
      </c>
      <c r="AE40" s="86">
        <v>70545746</v>
      </c>
      <c r="AF40" s="88">
        <f t="shared" si="14"/>
        <v>220032655</v>
      </c>
      <c r="AG40" s="86">
        <v>488115424</v>
      </c>
      <c r="AH40" s="86">
        <v>488115424</v>
      </c>
      <c r="AI40" s="126">
        <v>74911434</v>
      </c>
      <c r="AJ40" s="127">
        <f t="shared" si="15"/>
        <v>0.1534707372820081</v>
      </c>
      <c r="AK40" s="128">
        <f t="shared" si="16"/>
        <v>-0.9178721540218655</v>
      </c>
    </row>
    <row r="41" spans="1:37" ht="13.5">
      <c r="A41" s="65"/>
      <c r="B41" s="66" t="s">
        <v>294</v>
      </c>
      <c r="C41" s="67"/>
      <c r="D41" s="89">
        <f>SUM(D37:D40)</f>
        <v>2877007017</v>
      </c>
      <c r="E41" s="90">
        <f>SUM(E37:E40)</f>
        <v>409084022</v>
      </c>
      <c r="F41" s="91">
        <f t="shared" si="0"/>
        <v>3286091039</v>
      </c>
      <c r="G41" s="89">
        <f>SUM(G37:G40)</f>
        <v>2900277528</v>
      </c>
      <c r="H41" s="90">
        <f>SUM(H37:H40)</f>
        <v>1306211954</v>
      </c>
      <c r="I41" s="91">
        <f t="shared" si="1"/>
        <v>4206489482</v>
      </c>
      <c r="J41" s="89">
        <f>SUM(J37:J40)</f>
        <v>428734756</v>
      </c>
      <c r="K41" s="90">
        <f>SUM(K37:K40)</f>
        <v>837072352</v>
      </c>
      <c r="L41" s="90">
        <f t="shared" si="2"/>
        <v>1265807108</v>
      </c>
      <c r="M41" s="106">
        <f t="shared" si="3"/>
        <v>0.38520147280679157</v>
      </c>
      <c r="N41" s="89">
        <f>SUM(N37:N40)</f>
        <v>717906725</v>
      </c>
      <c r="O41" s="90">
        <f>SUM(O37:O40)</f>
        <v>22207275</v>
      </c>
      <c r="P41" s="90">
        <f t="shared" si="4"/>
        <v>740114000</v>
      </c>
      <c r="Q41" s="106">
        <f t="shared" si="5"/>
        <v>0.2252262616026689</v>
      </c>
      <c r="R41" s="89">
        <f>SUM(R37:R40)</f>
        <v>727869817</v>
      </c>
      <c r="S41" s="90">
        <f>SUM(S37:S40)</f>
        <v>161080644</v>
      </c>
      <c r="T41" s="90">
        <f t="shared" si="6"/>
        <v>888950461</v>
      </c>
      <c r="U41" s="106">
        <f t="shared" si="7"/>
        <v>0.21132834512101129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f t="shared" si="10"/>
        <v>1874511298</v>
      </c>
      <c r="AA41" s="90">
        <f t="shared" si="11"/>
        <v>1020360271</v>
      </c>
      <c r="AB41" s="90">
        <f t="shared" si="12"/>
        <v>2894871569</v>
      </c>
      <c r="AC41" s="106">
        <f t="shared" si="13"/>
        <v>0.6881918001667311</v>
      </c>
      <c r="AD41" s="89">
        <f>SUM(AD37:AD40)</f>
        <v>1678467559</v>
      </c>
      <c r="AE41" s="90">
        <f>SUM(AE37:AE40)</f>
        <v>128666646</v>
      </c>
      <c r="AF41" s="90">
        <f t="shared" si="14"/>
        <v>1807134205</v>
      </c>
      <c r="AG41" s="90">
        <f>SUM(AG37:AG40)</f>
        <v>3201263440</v>
      </c>
      <c r="AH41" s="90">
        <f>SUM(AH37:AH40)</f>
        <v>3201263440</v>
      </c>
      <c r="AI41" s="91">
        <f>SUM(AI37:AI40)</f>
        <v>689334681</v>
      </c>
      <c r="AJ41" s="129">
        <f t="shared" si="15"/>
        <v>0.2153320693282275</v>
      </c>
      <c r="AK41" s="130">
        <f t="shared" si="16"/>
        <v>-0.5080882988433059</v>
      </c>
    </row>
    <row r="42" spans="1:37" ht="13.5">
      <c r="A42" s="62" t="s">
        <v>97</v>
      </c>
      <c r="B42" s="63" t="s">
        <v>295</v>
      </c>
      <c r="C42" s="64" t="s">
        <v>296</v>
      </c>
      <c r="D42" s="85">
        <v>135245675</v>
      </c>
      <c r="E42" s="86">
        <v>35344651</v>
      </c>
      <c r="F42" s="87">
        <f aca="true" t="shared" si="17" ref="F42:F74">$D42+$E42</f>
        <v>170590326</v>
      </c>
      <c r="G42" s="85">
        <v>150341627</v>
      </c>
      <c r="H42" s="86">
        <v>45452529</v>
      </c>
      <c r="I42" s="87">
        <f aca="true" t="shared" si="18" ref="I42:I74">$G42+$H42</f>
        <v>195794156</v>
      </c>
      <c r="J42" s="85">
        <v>38495515</v>
      </c>
      <c r="K42" s="86">
        <v>310667420</v>
      </c>
      <c r="L42" s="88">
        <f aca="true" t="shared" si="19" ref="L42:L74">$J42+$K42</f>
        <v>349162935</v>
      </c>
      <c r="M42" s="105">
        <f aca="true" t="shared" si="20" ref="M42:M74">IF($F42=0,0,$L42/$F42)</f>
        <v>2.0467921199705077</v>
      </c>
      <c r="N42" s="85">
        <v>87879173</v>
      </c>
      <c r="O42" s="86">
        <v>286206257</v>
      </c>
      <c r="P42" s="88">
        <f aca="true" t="shared" si="21" ref="P42:P74">$N42+$O42</f>
        <v>374085430</v>
      </c>
      <c r="Q42" s="105">
        <f aca="true" t="shared" si="22" ref="Q42:Q74">IF($F42=0,0,$P42/$F42)</f>
        <v>2.192887713925818</v>
      </c>
      <c r="R42" s="85">
        <v>26474469</v>
      </c>
      <c r="S42" s="86">
        <v>6276563</v>
      </c>
      <c r="T42" s="88">
        <f aca="true" t="shared" si="23" ref="T42:T74">$R42+$S42</f>
        <v>32751032</v>
      </c>
      <c r="U42" s="105">
        <f aca="true" t="shared" si="24" ref="U42:U74">IF($I42=0,0,$T42/$I42)</f>
        <v>0.16727277600665466</v>
      </c>
      <c r="V42" s="85">
        <v>0</v>
      </c>
      <c r="W42" s="86">
        <v>0</v>
      </c>
      <c r="X42" s="88">
        <f aca="true" t="shared" si="25" ref="X42:X74">$V42+$W42</f>
        <v>0</v>
      </c>
      <c r="Y42" s="105">
        <f aca="true" t="shared" si="26" ref="Y42:Y74">IF($I42=0,0,$X42/$I42)</f>
        <v>0</v>
      </c>
      <c r="Z42" s="125">
        <f aca="true" t="shared" si="27" ref="Z42:Z74">$J42+$N42+$R42</f>
        <v>152849157</v>
      </c>
      <c r="AA42" s="88">
        <f aca="true" t="shared" si="28" ref="AA42:AA74">$K42+$O42+$S42</f>
        <v>603150240</v>
      </c>
      <c r="AB42" s="88">
        <f aca="true" t="shared" si="29" ref="AB42:AB74">$Z42+$AA42</f>
        <v>755999397</v>
      </c>
      <c r="AC42" s="105">
        <f aca="true" t="shared" si="30" ref="AC42:AC74">IF($I42=0,0,$AB42/$I42)</f>
        <v>3.8611949020582617</v>
      </c>
      <c r="AD42" s="85">
        <v>63195436</v>
      </c>
      <c r="AE42" s="86">
        <v>19344643</v>
      </c>
      <c r="AF42" s="88">
        <f aca="true" t="shared" si="31" ref="AF42:AF74">$AD42+$AE42</f>
        <v>82540079</v>
      </c>
      <c r="AG42" s="86">
        <v>439828924</v>
      </c>
      <c r="AH42" s="86">
        <v>439828924</v>
      </c>
      <c r="AI42" s="126">
        <v>18105205</v>
      </c>
      <c r="AJ42" s="127">
        <f aca="true" t="shared" si="32" ref="AJ42:AJ74">IF($AH42=0,0,$AI42/$AH42)</f>
        <v>0.04116419819629689</v>
      </c>
      <c r="AK42" s="128">
        <f aca="true" t="shared" si="33" ref="AK42:AK74">IF($AF42=0,0,(($T42/$AF42)-1))</f>
        <v>-0.6032105566557551</v>
      </c>
    </row>
    <row r="43" spans="1:37" ht="13.5">
      <c r="A43" s="62" t="s">
        <v>97</v>
      </c>
      <c r="B43" s="63" t="s">
        <v>297</v>
      </c>
      <c r="C43" s="64" t="s">
        <v>298</v>
      </c>
      <c r="D43" s="85">
        <v>0</v>
      </c>
      <c r="E43" s="86">
        <v>0</v>
      </c>
      <c r="F43" s="87">
        <f t="shared" si="17"/>
        <v>0</v>
      </c>
      <c r="G43" s="85">
        <v>0</v>
      </c>
      <c r="H43" s="86">
        <v>0</v>
      </c>
      <c r="I43" s="87">
        <f t="shared" si="18"/>
        <v>0</v>
      </c>
      <c r="J43" s="85">
        <v>0</v>
      </c>
      <c r="K43" s="86">
        <v>0</v>
      </c>
      <c r="L43" s="88">
        <f t="shared" si="19"/>
        <v>0</v>
      </c>
      <c r="M43" s="105">
        <f t="shared" si="20"/>
        <v>0</v>
      </c>
      <c r="N43" s="85">
        <v>0</v>
      </c>
      <c r="O43" s="86">
        <v>0</v>
      </c>
      <c r="P43" s="88">
        <f t="shared" si="21"/>
        <v>0</v>
      </c>
      <c r="Q43" s="105">
        <f t="shared" si="22"/>
        <v>0</v>
      </c>
      <c r="R43" s="85">
        <v>0</v>
      </c>
      <c r="S43" s="86">
        <v>0</v>
      </c>
      <c r="T43" s="88">
        <f t="shared" si="23"/>
        <v>0</v>
      </c>
      <c r="U43" s="105">
        <f t="shared" si="24"/>
        <v>0</v>
      </c>
      <c r="V43" s="85">
        <v>0</v>
      </c>
      <c r="W43" s="86">
        <v>0</v>
      </c>
      <c r="X43" s="88">
        <f t="shared" si="25"/>
        <v>0</v>
      </c>
      <c r="Y43" s="105">
        <f t="shared" si="26"/>
        <v>0</v>
      </c>
      <c r="Z43" s="125">
        <f t="shared" si="27"/>
        <v>0</v>
      </c>
      <c r="AA43" s="88">
        <f t="shared" si="28"/>
        <v>0</v>
      </c>
      <c r="AB43" s="88">
        <f t="shared" si="29"/>
        <v>0</v>
      </c>
      <c r="AC43" s="105">
        <f t="shared" si="30"/>
        <v>0</v>
      </c>
      <c r="AD43" s="85">
        <v>11163192</v>
      </c>
      <c r="AE43" s="86">
        <v>814108</v>
      </c>
      <c r="AF43" s="88">
        <f t="shared" si="31"/>
        <v>11977300</v>
      </c>
      <c r="AG43" s="86">
        <v>314927535</v>
      </c>
      <c r="AH43" s="86">
        <v>314927535</v>
      </c>
      <c r="AI43" s="126">
        <v>0</v>
      </c>
      <c r="AJ43" s="127">
        <f t="shared" si="32"/>
        <v>0</v>
      </c>
      <c r="AK43" s="128">
        <f t="shared" si="33"/>
        <v>-1</v>
      </c>
    </row>
    <row r="44" spans="1:37" ht="13.5">
      <c r="A44" s="62" t="s">
        <v>97</v>
      </c>
      <c r="B44" s="63" t="s">
        <v>299</v>
      </c>
      <c r="C44" s="64" t="s">
        <v>300</v>
      </c>
      <c r="D44" s="85">
        <v>552435627</v>
      </c>
      <c r="E44" s="86">
        <v>35278520</v>
      </c>
      <c r="F44" s="87">
        <f t="shared" si="17"/>
        <v>587714147</v>
      </c>
      <c r="G44" s="85">
        <v>575913992</v>
      </c>
      <c r="H44" s="86">
        <v>41665793</v>
      </c>
      <c r="I44" s="87">
        <f t="shared" si="18"/>
        <v>617579785</v>
      </c>
      <c r="J44" s="85">
        <v>122962274</v>
      </c>
      <c r="K44" s="86">
        <v>2276860</v>
      </c>
      <c r="L44" s="88">
        <f t="shared" si="19"/>
        <v>125239134</v>
      </c>
      <c r="M44" s="105">
        <f t="shared" si="20"/>
        <v>0.21309531961972664</v>
      </c>
      <c r="N44" s="85">
        <v>148824328</v>
      </c>
      <c r="O44" s="86">
        <v>8249741</v>
      </c>
      <c r="P44" s="88">
        <f t="shared" si="21"/>
        <v>157074069</v>
      </c>
      <c r="Q44" s="105">
        <f t="shared" si="22"/>
        <v>0.2672626987146525</v>
      </c>
      <c r="R44" s="85">
        <v>96946566</v>
      </c>
      <c r="S44" s="86">
        <v>5567761</v>
      </c>
      <c r="T44" s="88">
        <f t="shared" si="23"/>
        <v>102514327</v>
      </c>
      <c r="U44" s="105">
        <f t="shared" si="24"/>
        <v>0.16599365699769464</v>
      </c>
      <c r="V44" s="85">
        <v>0</v>
      </c>
      <c r="W44" s="86">
        <v>0</v>
      </c>
      <c r="X44" s="88">
        <f t="shared" si="25"/>
        <v>0</v>
      </c>
      <c r="Y44" s="105">
        <f t="shared" si="26"/>
        <v>0</v>
      </c>
      <c r="Z44" s="125">
        <f t="shared" si="27"/>
        <v>368733168</v>
      </c>
      <c r="AA44" s="88">
        <f t="shared" si="28"/>
        <v>16094362</v>
      </c>
      <c r="AB44" s="88">
        <f t="shared" si="29"/>
        <v>384827530</v>
      </c>
      <c r="AC44" s="105">
        <f t="shared" si="30"/>
        <v>0.6231219663383251</v>
      </c>
      <c r="AD44" s="85">
        <v>326097530</v>
      </c>
      <c r="AE44" s="86">
        <v>28044315</v>
      </c>
      <c r="AF44" s="88">
        <f t="shared" si="31"/>
        <v>354141845</v>
      </c>
      <c r="AG44" s="86">
        <v>359434642</v>
      </c>
      <c r="AH44" s="86">
        <v>359434642</v>
      </c>
      <c r="AI44" s="126">
        <v>196505809</v>
      </c>
      <c r="AJ44" s="127">
        <f t="shared" si="32"/>
        <v>0.5467080410129194</v>
      </c>
      <c r="AK44" s="128">
        <f t="shared" si="33"/>
        <v>-0.7105274949928608</v>
      </c>
    </row>
    <row r="45" spans="1:37" ht="13.5">
      <c r="A45" s="62" t="s">
        <v>97</v>
      </c>
      <c r="B45" s="63" t="s">
        <v>301</v>
      </c>
      <c r="C45" s="64" t="s">
        <v>302</v>
      </c>
      <c r="D45" s="85">
        <v>190086898</v>
      </c>
      <c r="E45" s="86">
        <v>52065999</v>
      </c>
      <c r="F45" s="87">
        <f t="shared" si="17"/>
        <v>242152897</v>
      </c>
      <c r="G45" s="85">
        <v>192930912</v>
      </c>
      <c r="H45" s="86">
        <v>46266350</v>
      </c>
      <c r="I45" s="87">
        <f t="shared" si="18"/>
        <v>239197262</v>
      </c>
      <c r="J45" s="85">
        <v>48249987</v>
      </c>
      <c r="K45" s="86">
        <v>9317590</v>
      </c>
      <c r="L45" s="88">
        <f t="shared" si="19"/>
        <v>57567577</v>
      </c>
      <c r="M45" s="105">
        <f t="shared" si="20"/>
        <v>0.23773234891342224</v>
      </c>
      <c r="N45" s="85">
        <v>59103868</v>
      </c>
      <c r="O45" s="86">
        <v>7442962</v>
      </c>
      <c r="P45" s="88">
        <f t="shared" si="21"/>
        <v>66546830</v>
      </c>
      <c r="Q45" s="105">
        <f t="shared" si="22"/>
        <v>0.27481327221123436</v>
      </c>
      <c r="R45" s="85">
        <v>53473366</v>
      </c>
      <c r="S45" s="86">
        <v>5761707</v>
      </c>
      <c r="T45" s="88">
        <f t="shared" si="23"/>
        <v>59235073</v>
      </c>
      <c r="U45" s="105">
        <f t="shared" si="24"/>
        <v>0.2476410996711158</v>
      </c>
      <c r="V45" s="85">
        <v>0</v>
      </c>
      <c r="W45" s="86">
        <v>0</v>
      </c>
      <c r="X45" s="88">
        <f t="shared" si="25"/>
        <v>0</v>
      </c>
      <c r="Y45" s="105">
        <f t="shared" si="26"/>
        <v>0</v>
      </c>
      <c r="Z45" s="125">
        <f t="shared" si="27"/>
        <v>160827221</v>
      </c>
      <c r="AA45" s="88">
        <f t="shared" si="28"/>
        <v>22522259</v>
      </c>
      <c r="AB45" s="88">
        <f t="shared" si="29"/>
        <v>183349480</v>
      </c>
      <c r="AC45" s="105">
        <f t="shared" si="30"/>
        <v>0.7665199779753332</v>
      </c>
      <c r="AD45" s="85">
        <v>136224713</v>
      </c>
      <c r="AE45" s="86">
        <v>29686928</v>
      </c>
      <c r="AF45" s="88">
        <f t="shared" si="31"/>
        <v>165911641</v>
      </c>
      <c r="AG45" s="86">
        <v>219510924</v>
      </c>
      <c r="AH45" s="86">
        <v>219510924</v>
      </c>
      <c r="AI45" s="126">
        <v>30732038</v>
      </c>
      <c r="AJ45" s="127">
        <f t="shared" si="32"/>
        <v>0.14000231715119563</v>
      </c>
      <c r="AK45" s="128">
        <f t="shared" si="33"/>
        <v>-0.6429721709521274</v>
      </c>
    </row>
    <row r="46" spans="1:37" ht="13.5">
      <c r="A46" s="62" t="s">
        <v>97</v>
      </c>
      <c r="B46" s="63" t="s">
        <v>303</v>
      </c>
      <c r="C46" s="64" t="s">
        <v>304</v>
      </c>
      <c r="D46" s="85">
        <v>395346321</v>
      </c>
      <c r="E46" s="86">
        <v>40112116</v>
      </c>
      <c r="F46" s="87">
        <f t="shared" si="17"/>
        <v>435458437</v>
      </c>
      <c r="G46" s="85">
        <v>387968756</v>
      </c>
      <c r="H46" s="86">
        <v>37906609</v>
      </c>
      <c r="I46" s="87">
        <f t="shared" si="18"/>
        <v>425875365</v>
      </c>
      <c r="J46" s="85">
        <v>98707158</v>
      </c>
      <c r="K46" s="86">
        <v>12127880</v>
      </c>
      <c r="L46" s="88">
        <f t="shared" si="19"/>
        <v>110835038</v>
      </c>
      <c r="M46" s="105">
        <f t="shared" si="20"/>
        <v>0.25452495251573226</v>
      </c>
      <c r="N46" s="85">
        <v>103119800</v>
      </c>
      <c r="O46" s="86">
        <v>6690040</v>
      </c>
      <c r="P46" s="88">
        <f t="shared" si="21"/>
        <v>109809840</v>
      </c>
      <c r="Q46" s="105">
        <f t="shared" si="22"/>
        <v>0.2521706566452403</v>
      </c>
      <c r="R46" s="85">
        <v>78649169</v>
      </c>
      <c r="S46" s="86">
        <v>3375266</v>
      </c>
      <c r="T46" s="88">
        <f t="shared" si="23"/>
        <v>82024435</v>
      </c>
      <c r="U46" s="105">
        <f t="shared" si="24"/>
        <v>0.19260197170597082</v>
      </c>
      <c r="V46" s="85">
        <v>0</v>
      </c>
      <c r="W46" s="86">
        <v>0</v>
      </c>
      <c r="X46" s="88">
        <f t="shared" si="25"/>
        <v>0</v>
      </c>
      <c r="Y46" s="105">
        <f t="shared" si="26"/>
        <v>0</v>
      </c>
      <c r="Z46" s="125">
        <f t="shared" si="27"/>
        <v>280476127</v>
      </c>
      <c r="AA46" s="88">
        <f t="shared" si="28"/>
        <v>22193186</v>
      </c>
      <c r="AB46" s="88">
        <f t="shared" si="29"/>
        <v>302669313</v>
      </c>
      <c r="AC46" s="105">
        <f t="shared" si="30"/>
        <v>0.7106992746575046</v>
      </c>
      <c r="AD46" s="85">
        <v>170562550</v>
      </c>
      <c r="AE46" s="86">
        <v>44227974</v>
      </c>
      <c r="AF46" s="88">
        <f t="shared" si="31"/>
        <v>214790524</v>
      </c>
      <c r="AG46" s="86">
        <v>753984490</v>
      </c>
      <c r="AH46" s="86">
        <v>753984490</v>
      </c>
      <c r="AI46" s="126">
        <v>97214541</v>
      </c>
      <c r="AJ46" s="127">
        <f t="shared" si="32"/>
        <v>0.12893440420770458</v>
      </c>
      <c r="AK46" s="128">
        <f t="shared" si="33"/>
        <v>-0.6181189306098066</v>
      </c>
    </row>
    <row r="47" spans="1:37" ht="13.5">
      <c r="A47" s="62" t="s">
        <v>112</v>
      </c>
      <c r="B47" s="63" t="s">
        <v>305</v>
      </c>
      <c r="C47" s="64" t="s">
        <v>306</v>
      </c>
      <c r="D47" s="85">
        <v>607724951</v>
      </c>
      <c r="E47" s="86">
        <v>438315240</v>
      </c>
      <c r="F47" s="87">
        <f t="shared" si="17"/>
        <v>1046040191</v>
      </c>
      <c r="G47" s="85">
        <v>558133191</v>
      </c>
      <c r="H47" s="86">
        <v>493907000</v>
      </c>
      <c r="I47" s="87">
        <f t="shared" si="18"/>
        <v>1052040191</v>
      </c>
      <c r="J47" s="85">
        <v>130642716</v>
      </c>
      <c r="K47" s="86">
        <v>145050527</v>
      </c>
      <c r="L47" s="88">
        <f t="shared" si="19"/>
        <v>275693243</v>
      </c>
      <c r="M47" s="105">
        <f t="shared" si="20"/>
        <v>0.2635589391038991</v>
      </c>
      <c r="N47" s="85">
        <v>183405784</v>
      </c>
      <c r="O47" s="86">
        <v>111216227</v>
      </c>
      <c r="P47" s="88">
        <f t="shared" si="21"/>
        <v>294622011</v>
      </c>
      <c r="Q47" s="105">
        <f t="shared" si="22"/>
        <v>0.2816545803257764</v>
      </c>
      <c r="R47" s="85">
        <v>131324244</v>
      </c>
      <c r="S47" s="86">
        <v>75261666</v>
      </c>
      <c r="T47" s="88">
        <f t="shared" si="23"/>
        <v>206585910</v>
      </c>
      <c r="U47" s="105">
        <f t="shared" si="24"/>
        <v>0.19636693708786265</v>
      </c>
      <c r="V47" s="85">
        <v>0</v>
      </c>
      <c r="W47" s="86">
        <v>0</v>
      </c>
      <c r="X47" s="88">
        <f t="shared" si="25"/>
        <v>0</v>
      </c>
      <c r="Y47" s="105">
        <f t="shared" si="26"/>
        <v>0</v>
      </c>
      <c r="Z47" s="125">
        <f t="shared" si="27"/>
        <v>445372744</v>
      </c>
      <c r="AA47" s="88">
        <f t="shared" si="28"/>
        <v>331528420</v>
      </c>
      <c r="AB47" s="88">
        <f t="shared" si="29"/>
        <v>776901164</v>
      </c>
      <c r="AC47" s="105">
        <f t="shared" si="30"/>
        <v>0.7384709925022247</v>
      </c>
      <c r="AD47" s="85">
        <v>425062306</v>
      </c>
      <c r="AE47" s="86">
        <v>248362317</v>
      </c>
      <c r="AF47" s="88">
        <f t="shared" si="31"/>
        <v>673424623</v>
      </c>
      <c r="AG47" s="86">
        <v>1032297210</v>
      </c>
      <c r="AH47" s="86">
        <v>1032297210</v>
      </c>
      <c r="AI47" s="126">
        <v>203259612</v>
      </c>
      <c r="AJ47" s="127">
        <f t="shared" si="32"/>
        <v>0.19690028223557826</v>
      </c>
      <c r="AK47" s="128">
        <f t="shared" si="33"/>
        <v>-0.69323083394294</v>
      </c>
    </row>
    <row r="48" spans="1:37" ht="13.5">
      <c r="A48" s="65"/>
      <c r="B48" s="66" t="s">
        <v>307</v>
      </c>
      <c r="C48" s="67"/>
      <c r="D48" s="89">
        <f>SUM(D42:D47)</f>
        <v>1880839472</v>
      </c>
      <c r="E48" s="90">
        <f>SUM(E42:E47)</f>
        <v>601116526</v>
      </c>
      <c r="F48" s="91">
        <f t="shared" si="17"/>
        <v>2481955998</v>
      </c>
      <c r="G48" s="89">
        <f>SUM(G42:G47)</f>
        <v>1865288478</v>
      </c>
      <c r="H48" s="90">
        <f>SUM(H42:H47)</f>
        <v>665198281</v>
      </c>
      <c r="I48" s="91">
        <f t="shared" si="18"/>
        <v>2530486759</v>
      </c>
      <c r="J48" s="89">
        <f>SUM(J42:J47)</f>
        <v>439057650</v>
      </c>
      <c r="K48" s="90">
        <f>SUM(K42:K47)</f>
        <v>479440277</v>
      </c>
      <c r="L48" s="90">
        <f t="shared" si="19"/>
        <v>918497927</v>
      </c>
      <c r="M48" s="106">
        <f t="shared" si="20"/>
        <v>0.3700701896972148</v>
      </c>
      <c r="N48" s="89">
        <f>SUM(N42:N47)</f>
        <v>582332953</v>
      </c>
      <c r="O48" s="90">
        <f>SUM(O42:O47)</f>
        <v>419805227</v>
      </c>
      <c r="P48" s="90">
        <f t="shared" si="21"/>
        <v>1002138180</v>
      </c>
      <c r="Q48" s="106">
        <f t="shared" si="22"/>
        <v>0.4037695192048284</v>
      </c>
      <c r="R48" s="89">
        <f>SUM(R42:R47)</f>
        <v>386867814</v>
      </c>
      <c r="S48" s="90">
        <f>SUM(S42:S47)</f>
        <v>96242963</v>
      </c>
      <c r="T48" s="90">
        <f t="shared" si="23"/>
        <v>483110777</v>
      </c>
      <c r="U48" s="106">
        <f t="shared" si="24"/>
        <v>0.19091614499927917</v>
      </c>
      <c r="V48" s="89">
        <f>SUM(V42:V47)</f>
        <v>0</v>
      </c>
      <c r="W48" s="90">
        <f>SUM(W42:W47)</f>
        <v>0</v>
      </c>
      <c r="X48" s="90">
        <f t="shared" si="25"/>
        <v>0</v>
      </c>
      <c r="Y48" s="106">
        <f t="shared" si="26"/>
        <v>0</v>
      </c>
      <c r="Z48" s="89">
        <f t="shared" si="27"/>
        <v>1408258417</v>
      </c>
      <c r="AA48" s="90">
        <f t="shared" si="28"/>
        <v>995488467</v>
      </c>
      <c r="AB48" s="90">
        <f t="shared" si="29"/>
        <v>2403746884</v>
      </c>
      <c r="AC48" s="106">
        <f t="shared" si="30"/>
        <v>0.9499148238775669</v>
      </c>
      <c r="AD48" s="89">
        <f>SUM(AD42:AD47)</f>
        <v>1132305727</v>
      </c>
      <c r="AE48" s="90">
        <f>SUM(AE42:AE47)</f>
        <v>370480285</v>
      </c>
      <c r="AF48" s="90">
        <f t="shared" si="31"/>
        <v>1502786012</v>
      </c>
      <c r="AG48" s="90">
        <f>SUM(AG42:AG47)</f>
        <v>3119983725</v>
      </c>
      <c r="AH48" s="90">
        <f>SUM(AH42:AH47)</f>
        <v>3119983725</v>
      </c>
      <c r="AI48" s="91">
        <f>SUM(AI42:AI47)</f>
        <v>545817205</v>
      </c>
      <c r="AJ48" s="129">
        <f t="shared" si="32"/>
        <v>0.17494232441869548</v>
      </c>
      <c r="AK48" s="130">
        <f t="shared" si="33"/>
        <v>-0.6785232407393476</v>
      </c>
    </row>
    <row r="49" spans="1:37" ht="13.5">
      <c r="A49" s="62" t="s">
        <v>97</v>
      </c>
      <c r="B49" s="63" t="s">
        <v>308</v>
      </c>
      <c r="C49" s="64" t="s">
        <v>309</v>
      </c>
      <c r="D49" s="85">
        <v>203705756</v>
      </c>
      <c r="E49" s="86">
        <v>67378000</v>
      </c>
      <c r="F49" s="87">
        <f t="shared" si="17"/>
        <v>271083756</v>
      </c>
      <c r="G49" s="85">
        <v>210254460</v>
      </c>
      <c r="H49" s="86">
        <v>45372746</v>
      </c>
      <c r="I49" s="87">
        <f t="shared" si="18"/>
        <v>255627206</v>
      </c>
      <c r="J49" s="85">
        <v>35244204</v>
      </c>
      <c r="K49" s="86">
        <v>2656550</v>
      </c>
      <c r="L49" s="88">
        <f t="shared" si="19"/>
        <v>37900754</v>
      </c>
      <c r="M49" s="105">
        <f t="shared" si="20"/>
        <v>0.1398119701425415</v>
      </c>
      <c r="N49" s="85">
        <v>55851529</v>
      </c>
      <c r="O49" s="86">
        <v>4525055</v>
      </c>
      <c r="P49" s="88">
        <f t="shared" si="21"/>
        <v>60376584</v>
      </c>
      <c r="Q49" s="105">
        <f t="shared" si="22"/>
        <v>0.22272298750353747</v>
      </c>
      <c r="R49" s="85">
        <v>51877354</v>
      </c>
      <c r="S49" s="86">
        <v>9235518</v>
      </c>
      <c r="T49" s="88">
        <f t="shared" si="23"/>
        <v>61112872</v>
      </c>
      <c r="U49" s="105">
        <f t="shared" si="24"/>
        <v>0.23907029676645608</v>
      </c>
      <c r="V49" s="85">
        <v>0</v>
      </c>
      <c r="W49" s="86">
        <v>0</v>
      </c>
      <c r="X49" s="88">
        <f t="shared" si="25"/>
        <v>0</v>
      </c>
      <c r="Y49" s="105">
        <f t="shared" si="26"/>
        <v>0</v>
      </c>
      <c r="Z49" s="125">
        <f t="shared" si="27"/>
        <v>142973087</v>
      </c>
      <c r="AA49" s="88">
        <f t="shared" si="28"/>
        <v>16417123</v>
      </c>
      <c r="AB49" s="88">
        <f t="shared" si="29"/>
        <v>159390210</v>
      </c>
      <c r="AC49" s="105">
        <f t="shared" si="30"/>
        <v>0.6235260029403913</v>
      </c>
      <c r="AD49" s="85">
        <v>85397035</v>
      </c>
      <c r="AE49" s="86">
        <v>31562665</v>
      </c>
      <c r="AF49" s="88">
        <f t="shared" si="31"/>
        <v>116959700</v>
      </c>
      <c r="AG49" s="86">
        <v>237824702</v>
      </c>
      <c r="AH49" s="86">
        <v>237824702</v>
      </c>
      <c r="AI49" s="126">
        <v>25274918</v>
      </c>
      <c r="AJ49" s="127">
        <f t="shared" si="32"/>
        <v>0.1062754112060235</v>
      </c>
      <c r="AK49" s="128">
        <f t="shared" si="33"/>
        <v>-0.4774877842538926</v>
      </c>
    </row>
    <row r="50" spans="1:37" ht="13.5">
      <c r="A50" s="62" t="s">
        <v>97</v>
      </c>
      <c r="B50" s="63" t="s">
        <v>310</v>
      </c>
      <c r="C50" s="64" t="s">
        <v>311</v>
      </c>
      <c r="D50" s="85">
        <v>235059473</v>
      </c>
      <c r="E50" s="86">
        <v>48899777</v>
      </c>
      <c r="F50" s="87">
        <f t="shared" si="17"/>
        <v>283959250</v>
      </c>
      <c r="G50" s="85">
        <v>245082485</v>
      </c>
      <c r="H50" s="86">
        <v>41464276</v>
      </c>
      <c r="I50" s="87">
        <f t="shared" si="18"/>
        <v>286546761</v>
      </c>
      <c r="J50" s="85">
        <v>48706468</v>
      </c>
      <c r="K50" s="86">
        <v>6744914</v>
      </c>
      <c r="L50" s="88">
        <f t="shared" si="19"/>
        <v>55451382</v>
      </c>
      <c r="M50" s="105">
        <f t="shared" si="20"/>
        <v>0.19527936490887338</v>
      </c>
      <c r="N50" s="85">
        <v>65140995</v>
      </c>
      <c r="O50" s="86">
        <v>6007371</v>
      </c>
      <c r="P50" s="88">
        <f t="shared" si="21"/>
        <v>71148366</v>
      </c>
      <c r="Q50" s="105">
        <f t="shared" si="22"/>
        <v>0.250558367089644</v>
      </c>
      <c r="R50" s="85">
        <v>61188020</v>
      </c>
      <c r="S50" s="86">
        <v>10023789</v>
      </c>
      <c r="T50" s="88">
        <f t="shared" si="23"/>
        <v>71211809</v>
      </c>
      <c r="U50" s="105">
        <f t="shared" si="24"/>
        <v>0.24851723590063543</v>
      </c>
      <c r="V50" s="85">
        <v>0</v>
      </c>
      <c r="W50" s="86">
        <v>0</v>
      </c>
      <c r="X50" s="88">
        <f t="shared" si="25"/>
        <v>0</v>
      </c>
      <c r="Y50" s="105">
        <f t="shared" si="26"/>
        <v>0</v>
      </c>
      <c r="Z50" s="125">
        <f t="shared" si="27"/>
        <v>175035483</v>
      </c>
      <c r="AA50" s="88">
        <f t="shared" si="28"/>
        <v>22776074</v>
      </c>
      <c r="AB50" s="88">
        <f t="shared" si="29"/>
        <v>197811557</v>
      </c>
      <c r="AC50" s="105">
        <f t="shared" si="30"/>
        <v>0.6903290629064204</v>
      </c>
      <c r="AD50" s="85">
        <v>147569086</v>
      </c>
      <c r="AE50" s="86">
        <v>12137769</v>
      </c>
      <c r="AF50" s="88">
        <f t="shared" si="31"/>
        <v>159706855</v>
      </c>
      <c r="AG50" s="86">
        <v>292236698</v>
      </c>
      <c r="AH50" s="86">
        <v>292236698</v>
      </c>
      <c r="AI50" s="126">
        <v>48947141</v>
      </c>
      <c r="AJ50" s="127">
        <f t="shared" si="32"/>
        <v>0.16749142505025155</v>
      </c>
      <c r="AK50" s="128">
        <f t="shared" si="33"/>
        <v>-0.5541092522296553</v>
      </c>
    </row>
    <row r="51" spans="1:37" ht="13.5">
      <c r="A51" s="62" t="s">
        <v>97</v>
      </c>
      <c r="B51" s="63" t="s">
        <v>312</v>
      </c>
      <c r="C51" s="64" t="s">
        <v>313</v>
      </c>
      <c r="D51" s="85">
        <v>248321342</v>
      </c>
      <c r="E51" s="86">
        <v>200728359</v>
      </c>
      <c r="F51" s="87">
        <f t="shared" si="17"/>
        <v>449049701</v>
      </c>
      <c r="G51" s="85">
        <v>236378238</v>
      </c>
      <c r="H51" s="86">
        <v>478050303</v>
      </c>
      <c r="I51" s="87">
        <f t="shared" si="18"/>
        <v>714428541</v>
      </c>
      <c r="J51" s="85">
        <v>90316785</v>
      </c>
      <c r="K51" s="86">
        <v>579490159</v>
      </c>
      <c r="L51" s="88">
        <f t="shared" si="19"/>
        <v>669806944</v>
      </c>
      <c r="M51" s="105">
        <f t="shared" si="20"/>
        <v>1.4916098207133646</v>
      </c>
      <c r="N51" s="85">
        <v>16411366</v>
      </c>
      <c r="O51" s="86">
        <v>1310004</v>
      </c>
      <c r="P51" s="88">
        <f t="shared" si="21"/>
        <v>17721370</v>
      </c>
      <c r="Q51" s="105">
        <f t="shared" si="22"/>
        <v>0.03946416167416622</v>
      </c>
      <c r="R51" s="85">
        <v>16001650</v>
      </c>
      <c r="S51" s="86">
        <v>2154838</v>
      </c>
      <c r="T51" s="88">
        <f t="shared" si="23"/>
        <v>18156488</v>
      </c>
      <c r="U51" s="105">
        <f t="shared" si="24"/>
        <v>0.025414001482339996</v>
      </c>
      <c r="V51" s="85">
        <v>0</v>
      </c>
      <c r="W51" s="86">
        <v>0</v>
      </c>
      <c r="X51" s="88">
        <f t="shared" si="25"/>
        <v>0</v>
      </c>
      <c r="Y51" s="105">
        <f t="shared" si="26"/>
        <v>0</v>
      </c>
      <c r="Z51" s="125">
        <f t="shared" si="27"/>
        <v>122729801</v>
      </c>
      <c r="AA51" s="88">
        <f t="shared" si="28"/>
        <v>582955001</v>
      </c>
      <c r="AB51" s="88">
        <f t="shared" si="29"/>
        <v>705684802</v>
      </c>
      <c r="AC51" s="105">
        <f t="shared" si="30"/>
        <v>0.9877612126361004</v>
      </c>
      <c r="AD51" s="85">
        <v>180093345</v>
      </c>
      <c r="AE51" s="86">
        <v>50005368</v>
      </c>
      <c r="AF51" s="88">
        <f t="shared" si="31"/>
        <v>230098713</v>
      </c>
      <c r="AG51" s="86">
        <v>524615815</v>
      </c>
      <c r="AH51" s="86">
        <v>524615815</v>
      </c>
      <c r="AI51" s="126">
        <v>76129491</v>
      </c>
      <c r="AJ51" s="127">
        <f t="shared" si="32"/>
        <v>0.14511474649310754</v>
      </c>
      <c r="AK51" s="128">
        <f t="shared" si="33"/>
        <v>-0.921092613846997</v>
      </c>
    </row>
    <row r="52" spans="1:37" ht="13.5">
      <c r="A52" s="62" t="s">
        <v>97</v>
      </c>
      <c r="B52" s="63" t="s">
        <v>314</v>
      </c>
      <c r="C52" s="64" t="s">
        <v>315</v>
      </c>
      <c r="D52" s="85">
        <v>145245834</v>
      </c>
      <c r="E52" s="86">
        <v>348896580</v>
      </c>
      <c r="F52" s="87">
        <f t="shared" si="17"/>
        <v>494142414</v>
      </c>
      <c r="G52" s="85">
        <v>166906253</v>
      </c>
      <c r="H52" s="86">
        <v>25587000</v>
      </c>
      <c r="I52" s="87">
        <f t="shared" si="18"/>
        <v>192493253</v>
      </c>
      <c r="J52" s="85">
        <v>30456749</v>
      </c>
      <c r="K52" s="86">
        <v>1879029</v>
      </c>
      <c r="L52" s="88">
        <f t="shared" si="19"/>
        <v>32335778</v>
      </c>
      <c r="M52" s="105">
        <f t="shared" si="20"/>
        <v>0.0654381754811276</v>
      </c>
      <c r="N52" s="85">
        <v>36892508</v>
      </c>
      <c r="O52" s="86">
        <v>4213573</v>
      </c>
      <c r="P52" s="88">
        <f t="shared" si="21"/>
        <v>41106081</v>
      </c>
      <c r="Q52" s="105">
        <f t="shared" si="22"/>
        <v>0.08318670859935533</v>
      </c>
      <c r="R52" s="85">
        <v>24569370</v>
      </c>
      <c r="S52" s="86">
        <v>1457279</v>
      </c>
      <c r="T52" s="88">
        <f t="shared" si="23"/>
        <v>26026649</v>
      </c>
      <c r="U52" s="105">
        <f t="shared" si="24"/>
        <v>0.13520811038504296</v>
      </c>
      <c r="V52" s="85">
        <v>0</v>
      </c>
      <c r="W52" s="86">
        <v>0</v>
      </c>
      <c r="X52" s="88">
        <f t="shared" si="25"/>
        <v>0</v>
      </c>
      <c r="Y52" s="105">
        <f t="shared" si="26"/>
        <v>0</v>
      </c>
      <c r="Z52" s="125">
        <f t="shared" si="27"/>
        <v>91918627</v>
      </c>
      <c r="AA52" s="88">
        <f t="shared" si="28"/>
        <v>7549881</v>
      </c>
      <c r="AB52" s="88">
        <f t="shared" si="29"/>
        <v>99468508</v>
      </c>
      <c r="AC52" s="105">
        <f t="shared" si="30"/>
        <v>0.5167376333964288</v>
      </c>
      <c r="AD52" s="85">
        <v>86140621</v>
      </c>
      <c r="AE52" s="86">
        <v>15566440</v>
      </c>
      <c r="AF52" s="88">
        <f t="shared" si="31"/>
        <v>101707061</v>
      </c>
      <c r="AG52" s="86">
        <v>374729554</v>
      </c>
      <c r="AH52" s="86">
        <v>374729554</v>
      </c>
      <c r="AI52" s="126">
        <v>36335345</v>
      </c>
      <c r="AJ52" s="127">
        <f t="shared" si="32"/>
        <v>0.09696418286773292</v>
      </c>
      <c r="AK52" s="128">
        <f t="shared" si="33"/>
        <v>-0.7441018475600234</v>
      </c>
    </row>
    <row r="53" spans="1:37" ht="13.5">
      <c r="A53" s="62" t="s">
        <v>112</v>
      </c>
      <c r="B53" s="63" t="s">
        <v>316</v>
      </c>
      <c r="C53" s="64" t="s">
        <v>317</v>
      </c>
      <c r="D53" s="85">
        <v>499293393</v>
      </c>
      <c r="E53" s="86">
        <v>2109666000</v>
      </c>
      <c r="F53" s="87">
        <f t="shared" si="17"/>
        <v>2608959393</v>
      </c>
      <c r="G53" s="85">
        <v>506696350</v>
      </c>
      <c r="H53" s="86">
        <v>301293704</v>
      </c>
      <c r="I53" s="87">
        <f t="shared" si="18"/>
        <v>807990054</v>
      </c>
      <c r="J53" s="85">
        <v>87060864</v>
      </c>
      <c r="K53" s="86">
        <v>49358039</v>
      </c>
      <c r="L53" s="88">
        <f t="shared" si="19"/>
        <v>136418903</v>
      </c>
      <c r="M53" s="105">
        <f t="shared" si="20"/>
        <v>0.05228862640254976</v>
      </c>
      <c r="N53" s="85">
        <v>125443865</v>
      </c>
      <c r="O53" s="86">
        <v>62310172</v>
      </c>
      <c r="P53" s="88">
        <f t="shared" si="21"/>
        <v>187754037</v>
      </c>
      <c r="Q53" s="105">
        <f t="shared" si="22"/>
        <v>0.07196510513109393</v>
      </c>
      <c r="R53" s="85">
        <v>110368503</v>
      </c>
      <c r="S53" s="86">
        <v>50432483</v>
      </c>
      <c r="T53" s="88">
        <f t="shared" si="23"/>
        <v>160800986</v>
      </c>
      <c r="U53" s="105">
        <f t="shared" si="24"/>
        <v>0.19901357102596215</v>
      </c>
      <c r="V53" s="85">
        <v>0</v>
      </c>
      <c r="W53" s="86">
        <v>0</v>
      </c>
      <c r="X53" s="88">
        <f t="shared" si="25"/>
        <v>0</v>
      </c>
      <c r="Y53" s="105">
        <f t="shared" si="26"/>
        <v>0</v>
      </c>
      <c r="Z53" s="125">
        <f t="shared" si="27"/>
        <v>322873232</v>
      </c>
      <c r="AA53" s="88">
        <f t="shared" si="28"/>
        <v>162100694</v>
      </c>
      <c r="AB53" s="88">
        <f t="shared" si="29"/>
        <v>484973926</v>
      </c>
      <c r="AC53" s="105">
        <f t="shared" si="30"/>
        <v>0.6002226433346666</v>
      </c>
      <c r="AD53" s="85">
        <v>353896188</v>
      </c>
      <c r="AE53" s="86">
        <v>158935245</v>
      </c>
      <c r="AF53" s="88">
        <f t="shared" si="31"/>
        <v>512831433</v>
      </c>
      <c r="AG53" s="86">
        <v>2248274406</v>
      </c>
      <c r="AH53" s="86">
        <v>2248274406</v>
      </c>
      <c r="AI53" s="126">
        <v>179625324</v>
      </c>
      <c r="AJ53" s="127">
        <f t="shared" si="32"/>
        <v>0.0798947510680331</v>
      </c>
      <c r="AK53" s="128">
        <f t="shared" si="33"/>
        <v>-0.6864447542551473</v>
      </c>
    </row>
    <row r="54" spans="1:37" ht="13.5">
      <c r="A54" s="65"/>
      <c r="B54" s="66" t="s">
        <v>318</v>
      </c>
      <c r="C54" s="67"/>
      <c r="D54" s="89">
        <f>SUM(D49:D53)</f>
        <v>1331625798</v>
      </c>
      <c r="E54" s="90">
        <f>SUM(E49:E53)</f>
        <v>2775568716</v>
      </c>
      <c r="F54" s="91">
        <f t="shared" si="17"/>
        <v>4107194514</v>
      </c>
      <c r="G54" s="89">
        <f>SUM(G49:G53)</f>
        <v>1365317786</v>
      </c>
      <c r="H54" s="90">
        <f>SUM(H49:H53)</f>
        <v>891768029</v>
      </c>
      <c r="I54" s="91">
        <f t="shared" si="18"/>
        <v>2257085815</v>
      </c>
      <c r="J54" s="89">
        <f>SUM(J49:J53)</f>
        <v>291785070</v>
      </c>
      <c r="K54" s="90">
        <f>SUM(K49:K53)</f>
        <v>640128691</v>
      </c>
      <c r="L54" s="90">
        <f t="shared" si="19"/>
        <v>931913761</v>
      </c>
      <c r="M54" s="106">
        <f t="shared" si="20"/>
        <v>0.22689788804095584</v>
      </c>
      <c r="N54" s="89">
        <f>SUM(N49:N53)</f>
        <v>299740263</v>
      </c>
      <c r="O54" s="90">
        <f>SUM(O49:O53)</f>
        <v>78366175</v>
      </c>
      <c r="P54" s="90">
        <f t="shared" si="21"/>
        <v>378106438</v>
      </c>
      <c r="Q54" s="106">
        <f t="shared" si="22"/>
        <v>0.09205954008537127</v>
      </c>
      <c r="R54" s="89">
        <f>SUM(R49:R53)</f>
        <v>264004897</v>
      </c>
      <c r="S54" s="90">
        <f>SUM(S49:S53)</f>
        <v>73303907</v>
      </c>
      <c r="T54" s="90">
        <f t="shared" si="23"/>
        <v>337308804</v>
      </c>
      <c r="U54" s="106">
        <f t="shared" si="24"/>
        <v>0.14944438610102204</v>
      </c>
      <c r="V54" s="89">
        <f>SUM(V49:V53)</f>
        <v>0</v>
      </c>
      <c r="W54" s="90">
        <f>SUM(W49:W53)</f>
        <v>0</v>
      </c>
      <c r="X54" s="90">
        <f t="shared" si="25"/>
        <v>0</v>
      </c>
      <c r="Y54" s="106">
        <f t="shared" si="26"/>
        <v>0</v>
      </c>
      <c r="Z54" s="89">
        <f t="shared" si="27"/>
        <v>855530230</v>
      </c>
      <c r="AA54" s="90">
        <f t="shared" si="28"/>
        <v>791798773</v>
      </c>
      <c r="AB54" s="90">
        <f t="shared" si="29"/>
        <v>1647329003</v>
      </c>
      <c r="AC54" s="106">
        <f t="shared" si="30"/>
        <v>0.7298477497188116</v>
      </c>
      <c r="AD54" s="89">
        <f>SUM(AD49:AD53)</f>
        <v>853096275</v>
      </c>
      <c r="AE54" s="90">
        <f>SUM(AE49:AE53)</f>
        <v>268207487</v>
      </c>
      <c r="AF54" s="90">
        <f t="shared" si="31"/>
        <v>1121303762</v>
      </c>
      <c r="AG54" s="90">
        <f>SUM(AG49:AG53)</f>
        <v>3677681175</v>
      </c>
      <c r="AH54" s="90">
        <f>SUM(AH49:AH53)</f>
        <v>3677681175</v>
      </c>
      <c r="AI54" s="91">
        <f>SUM(AI49:AI53)</f>
        <v>366312219</v>
      </c>
      <c r="AJ54" s="129">
        <f t="shared" si="32"/>
        <v>0.09960412596124513</v>
      </c>
      <c r="AK54" s="130">
        <f t="shared" si="33"/>
        <v>-0.6991815996422208</v>
      </c>
    </row>
    <row r="55" spans="1:37" ht="13.5">
      <c r="A55" s="62" t="s">
        <v>97</v>
      </c>
      <c r="B55" s="63" t="s">
        <v>319</v>
      </c>
      <c r="C55" s="64" t="s">
        <v>320</v>
      </c>
      <c r="D55" s="85">
        <v>176659707</v>
      </c>
      <c r="E55" s="86">
        <v>30330297</v>
      </c>
      <c r="F55" s="87">
        <f t="shared" si="17"/>
        <v>206990004</v>
      </c>
      <c r="G55" s="85">
        <v>176175677</v>
      </c>
      <c r="H55" s="86">
        <v>36323323</v>
      </c>
      <c r="I55" s="87">
        <f t="shared" si="18"/>
        <v>212499000</v>
      </c>
      <c r="J55" s="85">
        <v>45937443</v>
      </c>
      <c r="K55" s="86">
        <v>10943446</v>
      </c>
      <c r="L55" s="88">
        <f t="shared" si="19"/>
        <v>56880889</v>
      </c>
      <c r="M55" s="105">
        <f t="shared" si="20"/>
        <v>0.27480017344219193</v>
      </c>
      <c r="N55" s="85">
        <v>49780611</v>
      </c>
      <c r="O55" s="86">
        <v>6733863</v>
      </c>
      <c r="P55" s="88">
        <f t="shared" si="21"/>
        <v>56514474</v>
      </c>
      <c r="Q55" s="105">
        <f t="shared" si="22"/>
        <v>0.2730299671862415</v>
      </c>
      <c r="R55" s="85">
        <v>50622733</v>
      </c>
      <c r="S55" s="86">
        <v>8628264</v>
      </c>
      <c r="T55" s="88">
        <f t="shared" si="23"/>
        <v>59250997</v>
      </c>
      <c r="U55" s="105">
        <f t="shared" si="24"/>
        <v>0.2788295333154509</v>
      </c>
      <c r="V55" s="85">
        <v>0</v>
      </c>
      <c r="W55" s="86">
        <v>0</v>
      </c>
      <c r="X55" s="88">
        <f t="shared" si="25"/>
        <v>0</v>
      </c>
      <c r="Y55" s="105">
        <f t="shared" si="26"/>
        <v>0</v>
      </c>
      <c r="Z55" s="125">
        <f t="shared" si="27"/>
        <v>146340787</v>
      </c>
      <c r="AA55" s="88">
        <f t="shared" si="28"/>
        <v>26305573</v>
      </c>
      <c r="AB55" s="88">
        <f t="shared" si="29"/>
        <v>172646360</v>
      </c>
      <c r="AC55" s="105">
        <f t="shared" si="30"/>
        <v>0.812457282151916</v>
      </c>
      <c r="AD55" s="85">
        <v>111379144</v>
      </c>
      <c r="AE55" s="86">
        <v>25492413</v>
      </c>
      <c r="AF55" s="88">
        <f t="shared" si="31"/>
        <v>136871557</v>
      </c>
      <c r="AG55" s="86">
        <v>172000000</v>
      </c>
      <c r="AH55" s="86">
        <v>172000000</v>
      </c>
      <c r="AI55" s="126">
        <v>51267040</v>
      </c>
      <c r="AJ55" s="127">
        <f t="shared" si="32"/>
        <v>0.29806418604651164</v>
      </c>
      <c r="AK55" s="128">
        <f t="shared" si="33"/>
        <v>-0.5671051144687425</v>
      </c>
    </row>
    <row r="56" spans="1:37" ht="13.5">
      <c r="A56" s="62" t="s">
        <v>97</v>
      </c>
      <c r="B56" s="63" t="s">
        <v>67</v>
      </c>
      <c r="C56" s="64" t="s">
        <v>68</v>
      </c>
      <c r="D56" s="85">
        <v>3234246900</v>
      </c>
      <c r="E56" s="86">
        <v>597533000</v>
      </c>
      <c r="F56" s="87">
        <f t="shared" si="17"/>
        <v>3831779900</v>
      </c>
      <c r="G56" s="85">
        <v>3292395000</v>
      </c>
      <c r="H56" s="86">
        <v>622906000</v>
      </c>
      <c r="I56" s="87">
        <f t="shared" si="18"/>
        <v>3915301000</v>
      </c>
      <c r="J56" s="85">
        <v>780492362</v>
      </c>
      <c r="K56" s="86">
        <v>57574296</v>
      </c>
      <c r="L56" s="88">
        <f t="shared" si="19"/>
        <v>838066658</v>
      </c>
      <c r="M56" s="105">
        <f t="shared" si="20"/>
        <v>0.21871471740848164</v>
      </c>
      <c r="N56" s="85">
        <v>794884942</v>
      </c>
      <c r="O56" s="86">
        <v>30529333</v>
      </c>
      <c r="P56" s="88">
        <f t="shared" si="21"/>
        <v>825414275</v>
      </c>
      <c r="Q56" s="105">
        <f t="shared" si="22"/>
        <v>0.21541275765865361</v>
      </c>
      <c r="R56" s="85">
        <v>686610545</v>
      </c>
      <c r="S56" s="86">
        <v>177165080</v>
      </c>
      <c r="T56" s="88">
        <f t="shared" si="23"/>
        <v>863775625</v>
      </c>
      <c r="U56" s="105">
        <f t="shared" si="24"/>
        <v>0.22061538180589435</v>
      </c>
      <c r="V56" s="85">
        <v>0</v>
      </c>
      <c r="W56" s="86">
        <v>0</v>
      </c>
      <c r="X56" s="88">
        <f t="shared" si="25"/>
        <v>0</v>
      </c>
      <c r="Y56" s="105">
        <f t="shared" si="26"/>
        <v>0</v>
      </c>
      <c r="Z56" s="125">
        <f t="shared" si="27"/>
        <v>2261987849</v>
      </c>
      <c r="AA56" s="88">
        <f t="shared" si="28"/>
        <v>265268709</v>
      </c>
      <c r="AB56" s="88">
        <f t="shared" si="29"/>
        <v>2527256558</v>
      </c>
      <c r="AC56" s="105">
        <f t="shared" si="30"/>
        <v>0.6454820607662093</v>
      </c>
      <c r="AD56" s="85">
        <v>2189829500</v>
      </c>
      <c r="AE56" s="86">
        <v>289339500</v>
      </c>
      <c r="AF56" s="88">
        <f t="shared" si="31"/>
        <v>2479169000</v>
      </c>
      <c r="AG56" s="86">
        <v>3541657300</v>
      </c>
      <c r="AH56" s="86">
        <v>3541657300</v>
      </c>
      <c r="AI56" s="126">
        <v>830584027</v>
      </c>
      <c r="AJ56" s="127">
        <f t="shared" si="32"/>
        <v>0.23451846315000607</v>
      </c>
      <c r="AK56" s="128">
        <f t="shared" si="33"/>
        <v>-0.6515866304394738</v>
      </c>
    </row>
    <row r="57" spans="1:37" ht="13.5">
      <c r="A57" s="62" t="s">
        <v>97</v>
      </c>
      <c r="B57" s="63" t="s">
        <v>321</v>
      </c>
      <c r="C57" s="64" t="s">
        <v>322</v>
      </c>
      <c r="D57" s="85">
        <v>494809660</v>
      </c>
      <c r="E57" s="86">
        <v>59634730</v>
      </c>
      <c r="F57" s="87">
        <f t="shared" si="17"/>
        <v>554444390</v>
      </c>
      <c r="G57" s="85">
        <v>494809660</v>
      </c>
      <c r="H57" s="86">
        <v>218209307</v>
      </c>
      <c r="I57" s="87">
        <f t="shared" si="18"/>
        <v>713018967</v>
      </c>
      <c r="J57" s="85">
        <v>124746989</v>
      </c>
      <c r="K57" s="86">
        <v>3053274</v>
      </c>
      <c r="L57" s="88">
        <f t="shared" si="19"/>
        <v>127800263</v>
      </c>
      <c r="M57" s="105">
        <f t="shared" si="20"/>
        <v>0.23050149898712113</v>
      </c>
      <c r="N57" s="85">
        <v>108863754</v>
      </c>
      <c r="O57" s="86">
        <v>10205902</v>
      </c>
      <c r="P57" s="88">
        <f t="shared" si="21"/>
        <v>119069656</v>
      </c>
      <c r="Q57" s="105">
        <f t="shared" si="22"/>
        <v>0.21475491166931998</v>
      </c>
      <c r="R57" s="85">
        <v>112325432</v>
      </c>
      <c r="S57" s="86">
        <v>11619374</v>
      </c>
      <c r="T57" s="88">
        <f t="shared" si="23"/>
        <v>123944806</v>
      </c>
      <c r="U57" s="105">
        <f t="shared" si="24"/>
        <v>0.17383100834118484</v>
      </c>
      <c r="V57" s="85">
        <v>0</v>
      </c>
      <c r="W57" s="86">
        <v>0</v>
      </c>
      <c r="X57" s="88">
        <f t="shared" si="25"/>
        <v>0</v>
      </c>
      <c r="Y57" s="105">
        <f t="shared" si="26"/>
        <v>0</v>
      </c>
      <c r="Z57" s="125">
        <f t="shared" si="27"/>
        <v>345936175</v>
      </c>
      <c r="AA57" s="88">
        <f t="shared" si="28"/>
        <v>24878550</v>
      </c>
      <c r="AB57" s="88">
        <f t="shared" si="29"/>
        <v>370814725</v>
      </c>
      <c r="AC57" s="105">
        <f t="shared" si="30"/>
        <v>0.5200629186067641</v>
      </c>
      <c r="AD57" s="85">
        <v>312746056</v>
      </c>
      <c r="AE57" s="86">
        <v>3910723</v>
      </c>
      <c r="AF57" s="88">
        <f t="shared" si="31"/>
        <v>316656779</v>
      </c>
      <c r="AG57" s="86">
        <v>470392310</v>
      </c>
      <c r="AH57" s="86">
        <v>470392310</v>
      </c>
      <c r="AI57" s="126">
        <v>90810508</v>
      </c>
      <c r="AJ57" s="127">
        <f t="shared" si="32"/>
        <v>0.1930527053046424</v>
      </c>
      <c r="AK57" s="128">
        <f t="shared" si="33"/>
        <v>-0.6085831277908629</v>
      </c>
    </row>
    <row r="58" spans="1:37" ht="13.5">
      <c r="A58" s="62" t="s">
        <v>97</v>
      </c>
      <c r="B58" s="63" t="s">
        <v>323</v>
      </c>
      <c r="C58" s="64" t="s">
        <v>324</v>
      </c>
      <c r="D58" s="85">
        <v>141702283</v>
      </c>
      <c r="E58" s="86">
        <v>36288589</v>
      </c>
      <c r="F58" s="87">
        <f t="shared" si="17"/>
        <v>177990872</v>
      </c>
      <c r="G58" s="85">
        <v>145013140</v>
      </c>
      <c r="H58" s="86">
        <v>35129614</v>
      </c>
      <c r="I58" s="87">
        <f t="shared" si="18"/>
        <v>180142754</v>
      </c>
      <c r="J58" s="85">
        <v>44821225</v>
      </c>
      <c r="K58" s="86">
        <v>464500903</v>
      </c>
      <c r="L58" s="88">
        <f t="shared" si="19"/>
        <v>509322128</v>
      </c>
      <c r="M58" s="105">
        <f t="shared" si="20"/>
        <v>2.8615070103145515</v>
      </c>
      <c r="N58" s="85">
        <v>40808043</v>
      </c>
      <c r="O58" s="86">
        <v>11446018</v>
      </c>
      <c r="P58" s="88">
        <f t="shared" si="21"/>
        <v>52254061</v>
      </c>
      <c r="Q58" s="105">
        <f t="shared" si="22"/>
        <v>0.29357719535190546</v>
      </c>
      <c r="R58" s="85">
        <v>34033385</v>
      </c>
      <c r="S58" s="86">
        <v>5622039</v>
      </c>
      <c r="T58" s="88">
        <f t="shared" si="23"/>
        <v>39655424</v>
      </c>
      <c r="U58" s="105">
        <f t="shared" si="24"/>
        <v>0.2201333282603196</v>
      </c>
      <c r="V58" s="85">
        <v>0</v>
      </c>
      <c r="W58" s="86">
        <v>0</v>
      </c>
      <c r="X58" s="88">
        <f t="shared" si="25"/>
        <v>0</v>
      </c>
      <c r="Y58" s="105">
        <f t="shared" si="26"/>
        <v>0</v>
      </c>
      <c r="Z58" s="125">
        <f t="shared" si="27"/>
        <v>119662653</v>
      </c>
      <c r="AA58" s="88">
        <f t="shared" si="28"/>
        <v>481568960</v>
      </c>
      <c r="AB58" s="88">
        <f t="shared" si="29"/>
        <v>601231613</v>
      </c>
      <c r="AC58" s="105">
        <f t="shared" si="30"/>
        <v>3.3375287079268254</v>
      </c>
      <c r="AD58" s="85">
        <v>122753625</v>
      </c>
      <c r="AE58" s="86">
        <v>14794259</v>
      </c>
      <c r="AF58" s="88">
        <f t="shared" si="31"/>
        <v>137547884</v>
      </c>
      <c r="AG58" s="86">
        <v>145531627</v>
      </c>
      <c r="AH58" s="86">
        <v>145531627</v>
      </c>
      <c r="AI58" s="126">
        <v>50896976</v>
      </c>
      <c r="AJ58" s="127">
        <f t="shared" si="32"/>
        <v>0.34973137488526806</v>
      </c>
      <c r="AK58" s="128">
        <f t="shared" si="33"/>
        <v>-0.7116973169867157</v>
      </c>
    </row>
    <row r="59" spans="1:37" ht="13.5">
      <c r="A59" s="62" t="s">
        <v>97</v>
      </c>
      <c r="B59" s="63" t="s">
        <v>325</v>
      </c>
      <c r="C59" s="64" t="s">
        <v>326</v>
      </c>
      <c r="D59" s="85">
        <v>160411146</v>
      </c>
      <c r="E59" s="86">
        <v>51135000</v>
      </c>
      <c r="F59" s="87">
        <f t="shared" si="17"/>
        <v>211546146</v>
      </c>
      <c r="G59" s="85">
        <v>182577978</v>
      </c>
      <c r="H59" s="86">
        <v>47735000</v>
      </c>
      <c r="I59" s="87">
        <f t="shared" si="18"/>
        <v>230312978</v>
      </c>
      <c r="J59" s="85">
        <v>24930462</v>
      </c>
      <c r="K59" s="86">
        <v>46400</v>
      </c>
      <c r="L59" s="88">
        <f t="shared" si="19"/>
        <v>24976862</v>
      </c>
      <c r="M59" s="105">
        <f t="shared" si="20"/>
        <v>0.11806814953745363</v>
      </c>
      <c r="N59" s="85">
        <v>13360329</v>
      </c>
      <c r="O59" s="86">
        <v>-4179958</v>
      </c>
      <c r="P59" s="88">
        <f t="shared" si="21"/>
        <v>9180371</v>
      </c>
      <c r="Q59" s="105">
        <f t="shared" si="22"/>
        <v>0.043396541008125955</v>
      </c>
      <c r="R59" s="85">
        <v>31187486</v>
      </c>
      <c r="S59" s="86">
        <v>2555613</v>
      </c>
      <c r="T59" s="88">
        <f t="shared" si="23"/>
        <v>33743099</v>
      </c>
      <c r="U59" s="105">
        <f t="shared" si="24"/>
        <v>0.14650975942832017</v>
      </c>
      <c r="V59" s="85">
        <v>0</v>
      </c>
      <c r="W59" s="86">
        <v>0</v>
      </c>
      <c r="X59" s="88">
        <f t="shared" si="25"/>
        <v>0</v>
      </c>
      <c r="Y59" s="105">
        <f t="shared" si="26"/>
        <v>0</v>
      </c>
      <c r="Z59" s="125">
        <f t="shared" si="27"/>
        <v>69478277</v>
      </c>
      <c r="AA59" s="88">
        <f t="shared" si="28"/>
        <v>-1577945</v>
      </c>
      <c r="AB59" s="88">
        <f t="shared" si="29"/>
        <v>67900332</v>
      </c>
      <c r="AC59" s="105">
        <f t="shared" si="30"/>
        <v>0.29481765460911197</v>
      </c>
      <c r="AD59" s="85">
        <v>88768119</v>
      </c>
      <c r="AE59" s="86">
        <v>16955491</v>
      </c>
      <c r="AF59" s="88">
        <f t="shared" si="31"/>
        <v>105723610</v>
      </c>
      <c r="AG59" s="86">
        <v>541194568</v>
      </c>
      <c r="AH59" s="86">
        <v>541194568</v>
      </c>
      <c r="AI59" s="126">
        <v>36393679</v>
      </c>
      <c r="AJ59" s="127">
        <f t="shared" si="32"/>
        <v>0.06724694066035046</v>
      </c>
      <c r="AK59" s="128">
        <f t="shared" si="33"/>
        <v>-0.6808366740409262</v>
      </c>
    </row>
    <row r="60" spans="1:37" ht="13.5">
      <c r="A60" s="62" t="s">
        <v>112</v>
      </c>
      <c r="B60" s="63" t="s">
        <v>327</v>
      </c>
      <c r="C60" s="64" t="s">
        <v>328</v>
      </c>
      <c r="D60" s="85">
        <v>826215042</v>
      </c>
      <c r="E60" s="86">
        <v>370534755</v>
      </c>
      <c r="F60" s="87">
        <f t="shared" si="17"/>
        <v>1196749797</v>
      </c>
      <c r="G60" s="85">
        <v>830665744</v>
      </c>
      <c r="H60" s="86">
        <v>492890502</v>
      </c>
      <c r="I60" s="87">
        <f t="shared" si="18"/>
        <v>1323556246</v>
      </c>
      <c r="J60" s="85">
        <v>229412947</v>
      </c>
      <c r="K60" s="86">
        <v>35122236</v>
      </c>
      <c r="L60" s="88">
        <f t="shared" si="19"/>
        <v>264535183</v>
      </c>
      <c r="M60" s="105">
        <f t="shared" si="20"/>
        <v>0.22104468591775328</v>
      </c>
      <c r="N60" s="85">
        <v>189680359</v>
      </c>
      <c r="O60" s="86">
        <v>53331597</v>
      </c>
      <c r="P60" s="88">
        <f t="shared" si="21"/>
        <v>243011956</v>
      </c>
      <c r="Q60" s="105">
        <f t="shared" si="22"/>
        <v>0.20305995172021743</v>
      </c>
      <c r="R60" s="85">
        <v>197327366</v>
      </c>
      <c r="S60" s="86">
        <v>41023318</v>
      </c>
      <c r="T60" s="88">
        <f t="shared" si="23"/>
        <v>238350684</v>
      </c>
      <c r="U60" s="105">
        <f t="shared" si="24"/>
        <v>0.18008353231706936</v>
      </c>
      <c r="V60" s="85">
        <v>0</v>
      </c>
      <c r="W60" s="86">
        <v>0</v>
      </c>
      <c r="X60" s="88">
        <f t="shared" si="25"/>
        <v>0</v>
      </c>
      <c r="Y60" s="105">
        <f t="shared" si="26"/>
        <v>0</v>
      </c>
      <c r="Z60" s="125">
        <f t="shared" si="27"/>
        <v>616420672</v>
      </c>
      <c r="AA60" s="88">
        <f t="shared" si="28"/>
        <v>129477151</v>
      </c>
      <c r="AB60" s="88">
        <f t="shared" si="29"/>
        <v>745897823</v>
      </c>
      <c r="AC60" s="105">
        <f t="shared" si="30"/>
        <v>0.5635558180879908</v>
      </c>
      <c r="AD60" s="85">
        <v>622042733</v>
      </c>
      <c r="AE60" s="86">
        <v>105733432</v>
      </c>
      <c r="AF60" s="88">
        <f t="shared" si="31"/>
        <v>727776165</v>
      </c>
      <c r="AG60" s="86">
        <v>1158845769</v>
      </c>
      <c r="AH60" s="86">
        <v>1158845769</v>
      </c>
      <c r="AI60" s="126">
        <v>223463615</v>
      </c>
      <c r="AJ60" s="127">
        <f t="shared" si="32"/>
        <v>0.19283292132380386</v>
      </c>
      <c r="AK60" s="128">
        <f t="shared" si="33"/>
        <v>-0.6724945175966295</v>
      </c>
    </row>
    <row r="61" spans="1:37" ht="13.5">
      <c r="A61" s="65"/>
      <c r="B61" s="66" t="s">
        <v>329</v>
      </c>
      <c r="C61" s="67"/>
      <c r="D61" s="89">
        <f>SUM(D55:D60)</f>
        <v>5034044738</v>
      </c>
      <c r="E61" s="90">
        <f>SUM(E55:E60)</f>
        <v>1145456371</v>
      </c>
      <c r="F61" s="91">
        <f t="shared" si="17"/>
        <v>6179501109</v>
      </c>
      <c r="G61" s="89">
        <f>SUM(G55:G60)</f>
        <v>5121637199</v>
      </c>
      <c r="H61" s="90">
        <f>SUM(H55:H60)</f>
        <v>1453193746</v>
      </c>
      <c r="I61" s="91">
        <f t="shared" si="18"/>
        <v>6574830945</v>
      </c>
      <c r="J61" s="89">
        <f>SUM(J55:J60)</f>
        <v>1250341428</v>
      </c>
      <c r="K61" s="90">
        <f>SUM(K55:K60)</f>
        <v>571240555</v>
      </c>
      <c r="L61" s="90">
        <f t="shared" si="19"/>
        <v>1821581983</v>
      </c>
      <c r="M61" s="106">
        <f t="shared" si="20"/>
        <v>0.29477816264924633</v>
      </c>
      <c r="N61" s="89">
        <f>SUM(N55:N60)</f>
        <v>1197378038</v>
      </c>
      <c r="O61" s="90">
        <f>SUM(O55:O60)</f>
        <v>108066755</v>
      </c>
      <c r="P61" s="90">
        <f t="shared" si="21"/>
        <v>1305444793</v>
      </c>
      <c r="Q61" s="106">
        <f t="shared" si="22"/>
        <v>0.21125407536519628</v>
      </c>
      <c r="R61" s="89">
        <f>SUM(R55:R60)</f>
        <v>1112106947</v>
      </c>
      <c r="S61" s="90">
        <f>SUM(S55:S60)</f>
        <v>246613688</v>
      </c>
      <c r="T61" s="90">
        <f t="shared" si="23"/>
        <v>1358720635</v>
      </c>
      <c r="U61" s="106">
        <f t="shared" si="24"/>
        <v>0.20665483970097728</v>
      </c>
      <c r="V61" s="89">
        <f>SUM(V55:V60)</f>
        <v>0</v>
      </c>
      <c r="W61" s="90">
        <f>SUM(W55:W60)</f>
        <v>0</v>
      </c>
      <c r="X61" s="90">
        <f t="shared" si="25"/>
        <v>0</v>
      </c>
      <c r="Y61" s="106">
        <f t="shared" si="26"/>
        <v>0</v>
      </c>
      <c r="Z61" s="89">
        <f t="shared" si="27"/>
        <v>3559826413</v>
      </c>
      <c r="AA61" s="90">
        <f t="shared" si="28"/>
        <v>925920998</v>
      </c>
      <c r="AB61" s="90">
        <f t="shared" si="29"/>
        <v>4485747411</v>
      </c>
      <c r="AC61" s="106">
        <f t="shared" si="30"/>
        <v>0.6822604943799053</v>
      </c>
      <c r="AD61" s="89">
        <f>SUM(AD55:AD60)</f>
        <v>3447519177</v>
      </c>
      <c r="AE61" s="90">
        <f>SUM(AE55:AE60)</f>
        <v>456225818</v>
      </c>
      <c r="AF61" s="90">
        <f t="shared" si="31"/>
        <v>3903744995</v>
      </c>
      <c r="AG61" s="90">
        <f>SUM(AG55:AG60)</f>
        <v>6029621574</v>
      </c>
      <c r="AH61" s="90">
        <f>SUM(AH55:AH60)</f>
        <v>6029621574</v>
      </c>
      <c r="AI61" s="91">
        <f>SUM(AI55:AI60)</f>
        <v>1283415845</v>
      </c>
      <c r="AJ61" s="129">
        <f t="shared" si="32"/>
        <v>0.21285180657674221</v>
      </c>
      <c r="AK61" s="130">
        <f t="shared" si="33"/>
        <v>-0.651944315845354</v>
      </c>
    </row>
    <row r="62" spans="1:37" ht="13.5">
      <c r="A62" s="62" t="s">
        <v>97</v>
      </c>
      <c r="B62" s="63" t="s">
        <v>330</v>
      </c>
      <c r="C62" s="64" t="s">
        <v>331</v>
      </c>
      <c r="D62" s="85">
        <v>297943331</v>
      </c>
      <c r="E62" s="86">
        <v>50641501</v>
      </c>
      <c r="F62" s="87">
        <f t="shared" si="17"/>
        <v>348584832</v>
      </c>
      <c r="G62" s="85">
        <v>309534756</v>
      </c>
      <c r="H62" s="86">
        <v>57202309</v>
      </c>
      <c r="I62" s="87">
        <f t="shared" si="18"/>
        <v>366737065</v>
      </c>
      <c r="J62" s="85">
        <v>48980118</v>
      </c>
      <c r="K62" s="86">
        <v>5471712</v>
      </c>
      <c r="L62" s="88">
        <f t="shared" si="19"/>
        <v>54451830</v>
      </c>
      <c r="M62" s="105">
        <f t="shared" si="20"/>
        <v>0.15620825980173458</v>
      </c>
      <c r="N62" s="85">
        <v>69146558</v>
      </c>
      <c r="O62" s="86">
        <v>4996258</v>
      </c>
      <c r="P62" s="88">
        <f t="shared" si="21"/>
        <v>74142816</v>
      </c>
      <c r="Q62" s="105">
        <f t="shared" si="22"/>
        <v>0.21269662129188685</v>
      </c>
      <c r="R62" s="85">
        <v>55928832</v>
      </c>
      <c r="S62" s="86">
        <v>5517376</v>
      </c>
      <c r="T62" s="88">
        <f t="shared" si="23"/>
        <v>61446208</v>
      </c>
      <c r="U62" s="105">
        <f t="shared" si="24"/>
        <v>0.16754839874175248</v>
      </c>
      <c r="V62" s="85">
        <v>0</v>
      </c>
      <c r="W62" s="86">
        <v>0</v>
      </c>
      <c r="X62" s="88">
        <f t="shared" si="25"/>
        <v>0</v>
      </c>
      <c r="Y62" s="105">
        <f t="shared" si="26"/>
        <v>0</v>
      </c>
      <c r="Z62" s="125">
        <f t="shared" si="27"/>
        <v>174055508</v>
      </c>
      <c r="AA62" s="88">
        <f t="shared" si="28"/>
        <v>15985346</v>
      </c>
      <c r="AB62" s="88">
        <f t="shared" si="29"/>
        <v>190040854</v>
      </c>
      <c r="AC62" s="105">
        <f t="shared" si="30"/>
        <v>0.5181937473377555</v>
      </c>
      <c r="AD62" s="85">
        <v>165047624</v>
      </c>
      <c r="AE62" s="86">
        <v>37214316</v>
      </c>
      <c r="AF62" s="88">
        <f t="shared" si="31"/>
        <v>202261940</v>
      </c>
      <c r="AG62" s="86">
        <v>763477969</v>
      </c>
      <c r="AH62" s="86">
        <v>763477969</v>
      </c>
      <c r="AI62" s="126">
        <v>61513684</v>
      </c>
      <c r="AJ62" s="127">
        <f t="shared" si="32"/>
        <v>0.08057034583534918</v>
      </c>
      <c r="AK62" s="128">
        <f t="shared" si="33"/>
        <v>-0.6962047926564929</v>
      </c>
    </row>
    <row r="63" spans="1:37" ht="13.5">
      <c r="A63" s="62" t="s">
        <v>97</v>
      </c>
      <c r="B63" s="63" t="s">
        <v>332</v>
      </c>
      <c r="C63" s="64" t="s">
        <v>333</v>
      </c>
      <c r="D63" s="85">
        <v>1745715397</v>
      </c>
      <c r="E63" s="86">
        <v>316284807</v>
      </c>
      <c r="F63" s="87">
        <f t="shared" si="17"/>
        <v>2062000204</v>
      </c>
      <c r="G63" s="85">
        <v>1774936378</v>
      </c>
      <c r="H63" s="86">
        <v>256908287</v>
      </c>
      <c r="I63" s="87">
        <f t="shared" si="18"/>
        <v>2031844665</v>
      </c>
      <c r="J63" s="85">
        <v>347684973</v>
      </c>
      <c r="K63" s="86">
        <v>17954122</v>
      </c>
      <c r="L63" s="88">
        <f t="shared" si="19"/>
        <v>365639095</v>
      </c>
      <c r="M63" s="105">
        <f t="shared" si="20"/>
        <v>0.17732253095354203</v>
      </c>
      <c r="N63" s="85">
        <v>376777558</v>
      </c>
      <c r="O63" s="86">
        <v>47582206</v>
      </c>
      <c r="P63" s="88">
        <f t="shared" si="21"/>
        <v>424359764</v>
      </c>
      <c r="Q63" s="105">
        <f t="shared" si="22"/>
        <v>0.20580005917399996</v>
      </c>
      <c r="R63" s="85">
        <v>364734558</v>
      </c>
      <c r="S63" s="86">
        <v>33420437</v>
      </c>
      <c r="T63" s="88">
        <f t="shared" si="23"/>
        <v>398154995</v>
      </c>
      <c r="U63" s="105">
        <f t="shared" si="24"/>
        <v>0.19595739864297157</v>
      </c>
      <c r="V63" s="85">
        <v>0</v>
      </c>
      <c r="W63" s="86">
        <v>0</v>
      </c>
      <c r="X63" s="88">
        <f t="shared" si="25"/>
        <v>0</v>
      </c>
      <c r="Y63" s="105">
        <f t="shared" si="26"/>
        <v>0</v>
      </c>
      <c r="Z63" s="125">
        <f t="shared" si="27"/>
        <v>1089197089</v>
      </c>
      <c r="AA63" s="88">
        <f t="shared" si="28"/>
        <v>98956765</v>
      </c>
      <c r="AB63" s="88">
        <f t="shared" si="29"/>
        <v>1188153854</v>
      </c>
      <c r="AC63" s="105">
        <f t="shared" si="30"/>
        <v>0.5847660869291895</v>
      </c>
      <c r="AD63" s="85">
        <v>980451832</v>
      </c>
      <c r="AE63" s="86">
        <v>11069080</v>
      </c>
      <c r="AF63" s="88">
        <f t="shared" si="31"/>
        <v>991520912</v>
      </c>
      <c r="AG63" s="86">
        <v>1869529528</v>
      </c>
      <c r="AH63" s="86">
        <v>1869529528</v>
      </c>
      <c r="AI63" s="126">
        <v>345686936</v>
      </c>
      <c r="AJ63" s="127">
        <f t="shared" si="32"/>
        <v>0.1849058443970188</v>
      </c>
      <c r="AK63" s="128">
        <f t="shared" si="33"/>
        <v>-0.5984401436406619</v>
      </c>
    </row>
    <row r="64" spans="1:37" ht="13.5">
      <c r="A64" s="62" t="s">
        <v>97</v>
      </c>
      <c r="B64" s="63" t="s">
        <v>334</v>
      </c>
      <c r="C64" s="64" t="s">
        <v>335</v>
      </c>
      <c r="D64" s="85">
        <v>184437536</v>
      </c>
      <c r="E64" s="86">
        <v>67834000</v>
      </c>
      <c r="F64" s="87">
        <f t="shared" si="17"/>
        <v>252271536</v>
      </c>
      <c r="G64" s="85">
        <v>184178772</v>
      </c>
      <c r="H64" s="86">
        <v>65696468</v>
      </c>
      <c r="I64" s="87">
        <f t="shared" si="18"/>
        <v>249875240</v>
      </c>
      <c r="J64" s="85">
        <v>39289616</v>
      </c>
      <c r="K64" s="86">
        <v>13188833</v>
      </c>
      <c r="L64" s="88">
        <f t="shared" si="19"/>
        <v>52478449</v>
      </c>
      <c r="M64" s="105">
        <f t="shared" si="20"/>
        <v>0.20802366304219116</v>
      </c>
      <c r="N64" s="85">
        <v>45788085</v>
      </c>
      <c r="O64" s="86">
        <v>20230370</v>
      </c>
      <c r="P64" s="88">
        <f t="shared" si="21"/>
        <v>66018455</v>
      </c>
      <c r="Q64" s="105">
        <f t="shared" si="22"/>
        <v>0.26169601234758405</v>
      </c>
      <c r="R64" s="85">
        <v>32704114</v>
      </c>
      <c r="S64" s="86">
        <v>4466788</v>
      </c>
      <c r="T64" s="88">
        <f t="shared" si="23"/>
        <v>37170902</v>
      </c>
      <c r="U64" s="105">
        <f t="shared" si="24"/>
        <v>0.14875784411452692</v>
      </c>
      <c r="V64" s="85">
        <v>0</v>
      </c>
      <c r="W64" s="86">
        <v>0</v>
      </c>
      <c r="X64" s="88">
        <f t="shared" si="25"/>
        <v>0</v>
      </c>
      <c r="Y64" s="105">
        <f t="shared" si="26"/>
        <v>0</v>
      </c>
      <c r="Z64" s="125">
        <f t="shared" si="27"/>
        <v>117781815</v>
      </c>
      <c r="AA64" s="88">
        <f t="shared" si="28"/>
        <v>37885991</v>
      </c>
      <c r="AB64" s="88">
        <f t="shared" si="29"/>
        <v>155667806</v>
      </c>
      <c r="AC64" s="105">
        <f t="shared" si="30"/>
        <v>0.6229821169956655</v>
      </c>
      <c r="AD64" s="85">
        <v>124555751</v>
      </c>
      <c r="AE64" s="86">
        <v>26457671</v>
      </c>
      <c r="AF64" s="88">
        <f t="shared" si="31"/>
        <v>151013422</v>
      </c>
      <c r="AG64" s="86">
        <v>424747241</v>
      </c>
      <c r="AH64" s="86">
        <v>424747241</v>
      </c>
      <c r="AI64" s="126">
        <v>45267325</v>
      </c>
      <c r="AJ64" s="127">
        <f t="shared" si="32"/>
        <v>0.1065747358203558</v>
      </c>
      <c r="AK64" s="128">
        <f t="shared" si="33"/>
        <v>-0.7538569651113528</v>
      </c>
    </row>
    <row r="65" spans="1:37" ht="13.5">
      <c r="A65" s="62" t="s">
        <v>97</v>
      </c>
      <c r="B65" s="63" t="s">
        <v>336</v>
      </c>
      <c r="C65" s="64" t="s">
        <v>337</v>
      </c>
      <c r="D65" s="85">
        <v>118216430</v>
      </c>
      <c r="E65" s="86">
        <v>47287000</v>
      </c>
      <c r="F65" s="87">
        <f t="shared" si="17"/>
        <v>165503430</v>
      </c>
      <c r="G65" s="85">
        <v>131314754</v>
      </c>
      <c r="H65" s="86">
        <v>45525505</v>
      </c>
      <c r="I65" s="87">
        <f t="shared" si="18"/>
        <v>176840259</v>
      </c>
      <c r="J65" s="85">
        <v>25448999</v>
      </c>
      <c r="K65" s="86">
        <v>11810899</v>
      </c>
      <c r="L65" s="88">
        <f t="shared" si="19"/>
        <v>37259898</v>
      </c>
      <c r="M65" s="105">
        <f t="shared" si="20"/>
        <v>0.22513066949730287</v>
      </c>
      <c r="N65" s="85">
        <v>32094099</v>
      </c>
      <c r="O65" s="86">
        <v>9947457</v>
      </c>
      <c r="P65" s="88">
        <f t="shared" si="21"/>
        <v>42041556</v>
      </c>
      <c r="Q65" s="105">
        <f t="shared" si="22"/>
        <v>0.25402226407029754</v>
      </c>
      <c r="R65" s="85">
        <v>24353388</v>
      </c>
      <c r="S65" s="86">
        <v>8998893</v>
      </c>
      <c r="T65" s="88">
        <f t="shared" si="23"/>
        <v>33352281</v>
      </c>
      <c r="U65" s="105">
        <f t="shared" si="24"/>
        <v>0.18860117706568164</v>
      </c>
      <c r="V65" s="85">
        <v>0</v>
      </c>
      <c r="W65" s="86">
        <v>0</v>
      </c>
      <c r="X65" s="88">
        <f t="shared" si="25"/>
        <v>0</v>
      </c>
      <c r="Y65" s="105">
        <f t="shared" si="26"/>
        <v>0</v>
      </c>
      <c r="Z65" s="125">
        <f t="shared" si="27"/>
        <v>81896486</v>
      </c>
      <c r="AA65" s="88">
        <f t="shared" si="28"/>
        <v>30757249</v>
      </c>
      <c r="AB65" s="88">
        <f t="shared" si="29"/>
        <v>112653735</v>
      </c>
      <c r="AC65" s="105">
        <f t="shared" si="30"/>
        <v>0.6370366998840462</v>
      </c>
      <c r="AD65" s="85">
        <v>69320903</v>
      </c>
      <c r="AE65" s="86">
        <v>21343255</v>
      </c>
      <c r="AF65" s="88">
        <f t="shared" si="31"/>
        <v>90664158</v>
      </c>
      <c r="AG65" s="86">
        <v>415646330</v>
      </c>
      <c r="AH65" s="86">
        <v>415646330</v>
      </c>
      <c r="AI65" s="126">
        <v>31089735</v>
      </c>
      <c r="AJ65" s="127">
        <f t="shared" si="32"/>
        <v>0.0747985312416929</v>
      </c>
      <c r="AK65" s="128">
        <f t="shared" si="33"/>
        <v>-0.6321337810251324</v>
      </c>
    </row>
    <row r="66" spans="1:37" ht="13.5">
      <c r="A66" s="62" t="s">
        <v>112</v>
      </c>
      <c r="B66" s="63" t="s">
        <v>338</v>
      </c>
      <c r="C66" s="64" t="s">
        <v>339</v>
      </c>
      <c r="D66" s="85">
        <v>887364360</v>
      </c>
      <c r="E66" s="86">
        <v>346370460</v>
      </c>
      <c r="F66" s="87">
        <f t="shared" si="17"/>
        <v>1233734820</v>
      </c>
      <c r="G66" s="85">
        <v>896324100</v>
      </c>
      <c r="H66" s="86">
        <v>349687590</v>
      </c>
      <c r="I66" s="87">
        <f t="shared" si="18"/>
        <v>1246011690</v>
      </c>
      <c r="J66" s="85">
        <v>193154604</v>
      </c>
      <c r="K66" s="86">
        <v>28181410</v>
      </c>
      <c r="L66" s="88">
        <f t="shared" si="19"/>
        <v>221336014</v>
      </c>
      <c r="M66" s="105">
        <f t="shared" si="20"/>
        <v>0.17940323188738402</v>
      </c>
      <c r="N66" s="85">
        <v>245576958</v>
      </c>
      <c r="O66" s="86">
        <v>44206539</v>
      </c>
      <c r="P66" s="88">
        <f t="shared" si="21"/>
        <v>289783497</v>
      </c>
      <c r="Q66" s="105">
        <f t="shared" si="22"/>
        <v>0.23488313072010078</v>
      </c>
      <c r="R66" s="85">
        <v>160286610</v>
      </c>
      <c r="S66" s="86">
        <v>28177925</v>
      </c>
      <c r="T66" s="88">
        <f t="shared" si="23"/>
        <v>188464535</v>
      </c>
      <c r="U66" s="105">
        <f t="shared" si="24"/>
        <v>0.1512542269968591</v>
      </c>
      <c r="V66" s="85">
        <v>0</v>
      </c>
      <c r="W66" s="86">
        <v>0</v>
      </c>
      <c r="X66" s="88">
        <f t="shared" si="25"/>
        <v>0</v>
      </c>
      <c r="Y66" s="105">
        <f t="shared" si="26"/>
        <v>0</v>
      </c>
      <c r="Z66" s="125">
        <f t="shared" si="27"/>
        <v>599018172</v>
      </c>
      <c r="AA66" s="88">
        <f t="shared" si="28"/>
        <v>100565874</v>
      </c>
      <c r="AB66" s="88">
        <f t="shared" si="29"/>
        <v>699584046</v>
      </c>
      <c r="AC66" s="105">
        <f t="shared" si="30"/>
        <v>0.5614586537306082</v>
      </c>
      <c r="AD66" s="85">
        <v>508898495</v>
      </c>
      <c r="AE66" s="86">
        <v>-103065956</v>
      </c>
      <c r="AF66" s="88">
        <f t="shared" si="31"/>
        <v>405832539</v>
      </c>
      <c r="AG66" s="86">
        <v>1120515219</v>
      </c>
      <c r="AH66" s="86">
        <v>1120515219</v>
      </c>
      <c r="AI66" s="126">
        <v>231704435</v>
      </c>
      <c r="AJ66" s="127">
        <f t="shared" si="32"/>
        <v>0.20678383574904394</v>
      </c>
      <c r="AK66" s="128">
        <f t="shared" si="33"/>
        <v>-0.5356100931078865</v>
      </c>
    </row>
    <row r="67" spans="1:37" ht="13.5">
      <c r="A67" s="65"/>
      <c r="B67" s="66" t="s">
        <v>340</v>
      </c>
      <c r="C67" s="67"/>
      <c r="D67" s="89">
        <f>SUM(D62:D66)</f>
        <v>3233677054</v>
      </c>
      <c r="E67" s="90">
        <f>SUM(E62:E66)</f>
        <v>828417768</v>
      </c>
      <c r="F67" s="91">
        <f t="shared" si="17"/>
        <v>4062094822</v>
      </c>
      <c r="G67" s="89">
        <f>SUM(G62:G66)</f>
        <v>3296288760</v>
      </c>
      <c r="H67" s="90">
        <f>SUM(H62:H66)</f>
        <v>775020159</v>
      </c>
      <c r="I67" s="91">
        <f t="shared" si="18"/>
        <v>4071308919</v>
      </c>
      <c r="J67" s="89">
        <f>SUM(J62:J66)</f>
        <v>654558310</v>
      </c>
      <c r="K67" s="90">
        <f>SUM(K62:K66)</f>
        <v>76606976</v>
      </c>
      <c r="L67" s="90">
        <f t="shared" si="19"/>
        <v>731165286</v>
      </c>
      <c r="M67" s="106">
        <f t="shared" si="20"/>
        <v>0.17999709953594972</v>
      </c>
      <c r="N67" s="89">
        <f>SUM(N62:N66)</f>
        <v>769383258</v>
      </c>
      <c r="O67" s="90">
        <f>SUM(O62:O66)</f>
        <v>126962830</v>
      </c>
      <c r="P67" s="90">
        <f t="shared" si="21"/>
        <v>896346088</v>
      </c>
      <c r="Q67" s="106">
        <f t="shared" si="22"/>
        <v>0.22066104492328859</v>
      </c>
      <c r="R67" s="89">
        <f>SUM(R62:R66)</f>
        <v>638007502</v>
      </c>
      <c r="S67" s="90">
        <f>SUM(S62:S66)</f>
        <v>80581419</v>
      </c>
      <c r="T67" s="90">
        <f t="shared" si="23"/>
        <v>718588921</v>
      </c>
      <c r="U67" s="106">
        <f t="shared" si="24"/>
        <v>0.1765007115147874</v>
      </c>
      <c r="V67" s="89">
        <f>SUM(V62:V66)</f>
        <v>0</v>
      </c>
      <c r="W67" s="90">
        <f>SUM(W62:W66)</f>
        <v>0</v>
      </c>
      <c r="X67" s="90">
        <f t="shared" si="25"/>
        <v>0</v>
      </c>
      <c r="Y67" s="106">
        <f t="shared" si="26"/>
        <v>0</v>
      </c>
      <c r="Z67" s="89">
        <f t="shared" si="27"/>
        <v>2061949070</v>
      </c>
      <c r="AA67" s="90">
        <f t="shared" si="28"/>
        <v>284151225</v>
      </c>
      <c r="AB67" s="90">
        <f t="shared" si="29"/>
        <v>2346100295</v>
      </c>
      <c r="AC67" s="106">
        <f t="shared" si="30"/>
        <v>0.5762520952539882</v>
      </c>
      <c r="AD67" s="89">
        <f>SUM(AD62:AD66)</f>
        <v>1848274605</v>
      </c>
      <c r="AE67" s="90">
        <f>SUM(AE62:AE66)</f>
        <v>-6981634</v>
      </c>
      <c r="AF67" s="90">
        <f t="shared" si="31"/>
        <v>1841292971</v>
      </c>
      <c r="AG67" s="90">
        <f>SUM(AG62:AG66)</f>
        <v>4593916287</v>
      </c>
      <c r="AH67" s="90">
        <f>SUM(AH62:AH66)</f>
        <v>4593916287</v>
      </c>
      <c r="AI67" s="91">
        <f>SUM(AI62:AI66)</f>
        <v>715262115</v>
      </c>
      <c r="AJ67" s="129">
        <f t="shared" si="32"/>
        <v>0.1556976815237295</v>
      </c>
      <c r="AK67" s="130">
        <f t="shared" si="33"/>
        <v>-0.6097367815346969</v>
      </c>
    </row>
    <row r="68" spans="1:37" ht="13.5">
      <c r="A68" s="62" t="s">
        <v>97</v>
      </c>
      <c r="B68" s="63" t="s">
        <v>341</v>
      </c>
      <c r="C68" s="64" t="s">
        <v>342</v>
      </c>
      <c r="D68" s="85">
        <v>431413425</v>
      </c>
      <c r="E68" s="86">
        <v>125492000</v>
      </c>
      <c r="F68" s="87">
        <f t="shared" si="17"/>
        <v>556905425</v>
      </c>
      <c r="G68" s="85">
        <v>436088341</v>
      </c>
      <c r="H68" s="86">
        <v>152922048</v>
      </c>
      <c r="I68" s="87">
        <f t="shared" si="18"/>
        <v>589010389</v>
      </c>
      <c r="J68" s="85">
        <v>79574472</v>
      </c>
      <c r="K68" s="86">
        <v>9216030</v>
      </c>
      <c r="L68" s="88">
        <f t="shared" si="19"/>
        <v>88790502</v>
      </c>
      <c r="M68" s="105">
        <f t="shared" si="20"/>
        <v>0.1594355127713112</v>
      </c>
      <c r="N68" s="85">
        <v>88621208</v>
      </c>
      <c r="O68" s="86">
        <v>21834552</v>
      </c>
      <c r="P68" s="88">
        <f t="shared" si="21"/>
        <v>110455760</v>
      </c>
      <c r="Q68" s="105">
        <f t="shared" si="22"/>
        <v>0.19833845217076132</v>
      </c>
      <c r="R68" s="85">
        <v>77233088</v>
      </c>
      <c r="S68" s="86">
        <v>17873012</v>
      </c>
      <c r="T68" s="88">
        <f t="shared" si="23"/>
        <v>95106100</v>
      </c>
      <c r="U68" s="105">
        <f t="shared" si="24"/>
        <v>0.16146761037860063</v>
      </c>
      <c r="V68" s="85">
        <v>0</v>
      </c>
      <c r="W68" s="86">
        <v>0</v>
      </c>
      <c r="X68" s="88">
        <f t="shared" si="25"/>
        <v>0</v>
      </c>
      <c r="Y68" s="105">
        <f t="shared" si="26"/>
        <v>0</v>
      </c>
      <c r="Z68" s="125">
        <f t="shared" si="27"/>
        <v>245428768</v>
      </c>
      <c r="AA68" s="88">
        <f t="shared" si="28"/>
        <v>48923594</v>
      </c>
      <c r="AB68" s="88">
        <f t="shared" si="29"/>
        <v>294352362</v>
      </c>
      <c r="AC68" s="105">
        <f t="shared" si="30"/>
        <v>0.49974052664799434</v>
      </c>
      <c r="AD68" s="85">
        <v>207357491</v>
      </c>
      <c r="AE68" s="86">
        <v>31940771</v>
      </c>
      <c r="AF68" s="88">
        <f t="shared" si="31"/>
        <v>239298262</v>
      </c>
      <c r="AG68" s="86">
        <v>504140272</v>
      </c>
      <c r="AH68" s="86">
        <v>504140272</v>
      </c>
      <c r="AI68" s="126">
        <v>88401469</v>
      </c>
      <c r="AJ68" s="127">
        <f t="shared" si="32"/>
        <v>0.17535093685195616</v>
      </c>
      <c r="AK68" s="128">
        <f t="shared" si="33"/>
        <v>-0.6025625125518045</v>
      </c>
    </row>
    <row r="69" spans="1:37" ht="13.5">
      <c r="A69" s="62" t="s">
        <v>97</v>
      </c>
      <c r="B69" s="63" t="s">
        <v>343</v>
      </c>
      <c r="C69" s="64" t="s">
        <v>344</v>
      </c>
      <c r="D69" s="85">
        <v>244087352</v>
      </c>
      <c r="E69" s="86">
        <v>78295830</v>
      </c>
      <c r="F69" s="87">
        <f t="shared" si="17"/>
        <v>322383182</v>
      </c>
      <c r="G69" s="85">
        <v>175823555</v>
      </c>
      <c r="H69" s="86">
        <v>76454174</v>
      </c>
      <c r="I69" s="87">
        <f t="shared" si="18"/>
        <v>252277729</v>
      </c>
      <c r="J69" s="85">
        <v>60677550</v>
      </c>
      <c r="K69" s="86">
        <v>108875013</v>
      </c>
      <c r="L69" s="88">
        <f t="shared" si="19"/>
        <v>169552563</v>
      </c>
      <c r="M69" s="105">
        <f t="shared" si="20"/>
        <v>0.5259348888739488</v>
      </c>
      <c r="N69" s="85">
        <v>59840308</v>
      </c>
      <c r="O69" s="86">
        <v>16706960</v>
      </c>
      <c r="P69" s="88">
        <f t="shared" si="21"/>
        <v>76547268</v>
      </c>
      <c r="Q69" s="105">
        <f t="shared" si="22"/>
        <v>0.2374418774736208</v>
      </c>
      <c r="R69" s="85">
        <v>28763861</v>
      </c>
      <c r="S69" s="86">
        <v>4726617</v>
      </c>
      <c r="T69" s="88">
        <f t="shared" si="23"/>
        <v>33490478</v>
      </c>
      <c r="U69" s="105">
        <f t="shared" si="24"/>
        <v>0.13275241589002887</v>
      </c>
      <c r="V69" s="85">
        <v>0</v>
      </c>
      <c r="W69" s="86">
        <v>0</v>
      </c>
      <c r="X69" s="88">
        <f t="shared" si="25"/>
        <v>0</v>
      </c>
      <c r="Y69" s="105">
        <f t="shared" si="26"/>
        <v>0</v>
      </c>
      <c r="Z69" s="125">
        <f t="shared" si="27"/>
        <v>149281719</v>
      </c>
      <c r="AA69" s="88">
        <f t="shared" si="28"/>
        <v>130308590</v>
      </c>
      <c r="AB69" s="88">
        <f t="shared" si="29"/>
        <v>279590309</v>
      </c>
      <c r="AC69" s="105">
        <f t="shared" si="30"/>
        <v>1.1082639363699045</v>
      </c>
      <c r="AD69" s="85">
        <v>50662658</v>
      </c>
      <c r="AE69" s="86">
        <v>25436927</v>
      </c>
      <c r="AF69" s="88">
        <f t="shared" si="31"/>
        <v>76099585</v>
      </c>
      <c r="AG69" s="86">
        <v>233209141</v>
      </c>
      <c r="AH69" s="86">
        <v>233209141</v>
      </c>
      <c r="AI69" s="126">
        <v>17883658</v>
      </c>
      <c r="AJ69" s="127">
        <f t="shared" si="32"/>
        <v>0.07668506441606421</v>
      </c>
      <c r="AK69" s="128">
        <f t="shared" si="33"/>
        <v>-0.5599124752125784</v>
      </c>
    </row>
    <row r="70" spans="1:37" ht="13.5">
      <c r="A70" s="62" t="s">
        <v>97</v>
      </c>
      <c r="B70" s="63" t="s">
        <v>345</v>
      </c>
      <c r="C70" s="64" t="s">
        <v>346</v>
      </c>
      <c r="D70" s="85">
        <v>299296943</v>
      </c>
      <c r="E70" s="86">
        <v>108166000</v>
      </c>
      <c r="F70" s="87">
        <f t="shared" si="17"/>
        <v>407462943</v>
      </c>
      <c r="G70" s="85">
        <v>283077269</v>
      </c>
      <c r="H70" s="86">
        <v>113543735</v>
      </c>
      <c r="I70" s="87">
        <f t="shared" si="18"/>
        <v>396621004</v>
      </c>
      <c r="J70" s="85">
        <v>42013894</v>
      </c>
      <c r="K70" s="86">
        <v>6360511</v>
      </c>
      <c r="L70" s="88">
        <f t="shared" si="19"/>
        <v>48374405</v>
      </c>
      <c r="M70" s="105">
        <f t="shared" si="20"/>
        <v>0.11872099250016951</v>
      </c>
      <c r="N70" s="85">
        <v>47043998</v>
      </c>
      <c r="O70" s="86">
        <v>6879781</v>
      </c>
      <c r="P70" s="88">
        <f t="shared" si="21"/>
        <v>53923779</v>
      </c>
      <c r="Q70" s="105">
        <f t="shared" si="22"/>
        <v>0.13234032671285154</v>
      </c>
      <c r="R70" s="85">
        <v>84050238</v>
      </c>
      <c r="S70" s="86">
        <v>18813101</v>
      </c>
      <c r="T70" s="88">
        <f t="shared" si="23"/>
        <v>102863339</v>
      </c>
      <c r="U70" s="105">
        <f t="shared" si="24"/>
        <v>0.2593491972502798</v>
      </c>
      <c r="V70" s="85">
        <v>0</v>
      </c>
      <c r="W70" s="86">
        <v>0</v>
      </c>
      <c r="X70" s="88">
        <f t="shared" si="25"/>
        <v>0</v>
      </c>
      <c r="Y70" s="105">
        <f t="shared" si="26"/>
        <v>0</v>
      </c>
      <c r="Z70" s="125">
        <f t="shared" si="27"/>
        <v>173108130</v>
      </c>
      <c r="AA70" s="88">
        <f t="shared" si="28"/>
        <v>32053393</v>
      </c>
      <c r="AB70" s="88">
        <f t="shared" si="29"/>
        <v>205161523</v>
      </c>
      <c r="AC70" s="105">
        <f t="shared" si="30"/>
        <v>0.5172734699647928</v>
      </c>
      <c r="AD70" s="85">
        <v>173003313</v>
      </c>
      <c r="AE70" s="86">
        <v>58776665</v>
      </c>
      <c r="AF70" s="88">
        <f t="shared" si="31"/>
        <v>231779978</v>
      </c>
      <c r="AG70" s="86">
        <v>360901595</v>
      </c>
      <c r="AH70" s="86">
        <v>360901595</v>
      </c>
      <c r="AI70" s="126">
        <v>63869928</v>
      </c>
      <c r="AJ70" s="127">
        <f t="shared" si="32"/>
        <v>0.17697324945322007</v>
      </c>
      <c r="AK70" s="128">
        <f t="shared" si="33"/>
        <v>-0.5562026543983881</v>
      </c>
    </row>
    <row r="71" spans="1:37" ht="13.5">
      <c r="A71" s="62" t="s">
        <v>97</v>
      </c>
      <c r="B71" s="63" t="s">
        <v>347</v>
      </c>
      <c r="C71" s="64" t="s">
        <v>348</v>
      </c>
      <c r="D71" s="85">
        <v>188038504</v>
      </c>
      <c r="E71" s="86">
        <v>68644000</v>
      </c>
      <c r="F71" s="87">
        <f t="shared" si="17"/>
        <v>256682504</v>
      </c>
      <c r="G71" s="85">
        <v>189781381</v>
      </c>
      <c r="H71" s="86">
        <v>90037354</v>
      </c>
      <c r="I71" s="87">
        <f t="shared" si="18"/>
        <v>279818735</v>
      </c>
      <c r="J71" s="85">
        <v>26934965</v>
      </c>
      <c r="K71" s="86">
        <v>3728648</v>
      </c>
      <c r="L71" s="88">
        <f t="shared" si="19"/>
        <v>30663613</v>
      </c>
      <c r="M71" s="105">
        <f t="shared" si="20"/>
        <v>0.11946125085331098</v>
      </c>
      <c r="N71" s="85">
        <v>46606498</v>
      </c>
      <c r="O71" s="86">
        <v>17442789</v>
      </c>
      <c r="P71" s="88">
        <f t="shared" si="21"/>
        <v>64049287</v>
      </c>
      <c r="Q71" s="105">
        <f t="shared" si="22"/>
        <v>0.24952727981802764</v>
      </c>
      <c r="R71" s="85">
        <v>34384679</v>
      </c>
      <c r="S71" s="86">
        <v>19111996</v>
      </c>
      <c r="T71" s="88">
        <f t="shared" si="23"/>
        <v>53496675</v>
      </c>
      <c r="U71" s="105">
        <f t="shared" si="24"/>
        <v>0.19118332087377923</v>
      </c>
      <c r="V71" s="85">
        <v>0</v>
      </c>
      <c r="W71" s="86">
        <v>0</v>
      </c>
      <c r="X71" s="88">
        <f t="shared" si="25"/>
        <v>0</v>
      </c>
      <c r="Y71" s="105">
        <f t="shared" si="26"/>
        <v>0</v>
      </c>
      <c r="Z71" s="125">
        <f t="shared" si="27"/>
        <v>107926142</v>
      </c>
      <c r="AA71" s="88">
        <f t="shared" si="28"/>
        <v>40283433</v>
      </c>
      <c r="AB71" s="88">
        <f t="shared" si="29"/>
        <v>148209575</v>
      </c>
      <c r="AC71" s="105">
        <f t="shared" si="30"/>
        <v>0.5296628011701933</v>
      </c>
      <c r="AD71" s="85">
        <v>103440088</v>
      </c>
      <c r="AE71" s="86">
        <v>26352348</v>
      </c>
      <c r="AF71" s="88">
        <f t="shared" si="31"/>
        <v>129792436</v>
      </c>
      <c r="AG71" s="86">
        <v>232305689</v>
      </c>
      <c r="AH71" s="86">
        <v>232305689</v>
      </c>
      <c r="AI71" s="126">
        <v>47337153</v>
      </c>
      <c r="AJ71" s="127">
        <f t="shared" si="32"/>
        <v>0.20377095887651722</v>
      </c>
      <c r="AK71" s="128">
        <f t="shared" si="33"/>
        <v>-0.5878290241813475</v>
      </c>
    </row>
    <row r="72" spans="1:37" ht="13.5">
      <c r="A72" s="62" t="s">
        <v>112</v>
      </c>
      <c r="B72" s="63" t="s">
        <v>349</v>
      </c>
      <c r="C72" s="64" t="s">
        <v>350</v>
      </c>
      <c r="D72" s="85">
        <v>469598952</v>
      </c>
      <c r="E72" s="86">
        <v>282624043</v>
      </c>
      <c r="F72" s="87">
        <f t="shared" si="17"/>
        <v>752222995</v>
      </c>
      <c r="G72" s="85">
        <v>557454183</v>
      </c>
      <c r="H72" s="86">
        <v>279230002</v>
      </c>
      <c r="I72" s="87">
        <f t="shared" si="18"/>
        <v>836684185</v>
      </c>
      <c r="J72" s="85">
        <v>93171248</v>
      </c>
      <c r="K72" s="86">
        <v>46090548</v>
      </c>
      <c r="L72" s="88">
        <f t="shared" si="19"/>
        <v>139261796</v>
      </c>
      <c r="M72" s="105">
        <f t="shared" si="20"/>
        <v>0.18513365973344115</v>
      </c>
      <c r="N72" s="85">
        <v>102765996</v>
      </c>
      <c r="O72" s="86">
        <v>60461647</v>
      </c>
      <c r="P72" s="88">
        <f t="shared" si="21"/>
        <v>163227643</v>
      </c>
      <c r="Q72" s="105">
        <f t="shared" si="22"/>
        <v>0.21699368948432637</v>
      </c>
      <c r="R72" s="85">
        <v>139998065</v>
      </c>
      <c r="S72" s="86">
        <v>70002725</v>
      </c>
      <c r="T72" s="88">
        <f t="shared" si="23"/>
        <v>210000790</v>
      </c>
      <c r="U72" s="105">
        <f t="shared" si="24"/>
        <v>0.2509917048330488</v>
      </c>
      <c r="V72" s="85">
        <v>0</v>
      </c>
      <c r="W72" s="86">
        <v>0</v>
      </c>
      <c r="X72" s="88">
        <f t="shared" si="25"/>
        <v>0</v>
      </c>
      <c r="Y72" s="105">
        <f t="shared" si="26"/>
        <v>0</v>
      </c>
      <c r="Z72" s="125">
        <f t="shared" si="27"/>
        <v>335935309</v>
      </c>
      <c r="AA72" s="88">
        <f t="shared" si="28"/>
        <v>176554920</v>
      </c>
      <c r="AB72" s="88">
        <f t="shared" si="29"/>
        <v>512490229</v>
      </c>
      <c r="AC72" s="105">
        <f t="shared" si="30"/>
        <v>0.6125252971047851</v>
      </c>
      <c r="AD72" s="85">
        <v>350848449</v>
      </c>
      <c r="AE72" s="86">
        <v>160199636</v>
      </c>
      <c r="AF72" s="88">
        <f t="shared" si="31"/>
        <v>511048085</v>
      </c>
      <c r="AG72" s="86">
        <v>751484279</v>
      </c>
      <c r="AH72" s="86">
        <v>751484279</v>
      </c>
      <c r="AI72" s="126">
        <v>210807258</v>
      </c>
      <c r="AJ72" s="127">
        <f t="shared" si="32"/>
        <v>0.28052118173452834</v>
      </c>
      <c r="AK72" s="128">
        <f t="shared" si="33"/>
        <v>-0.5890782175614648</v>
      </c>
    </row>
    <row r="73" spans="1:37" ht="13.5">
      <c r="A73" s="65"/>
      <c r="B73" s="66" t="s">
        <v>351</v>
      </c>
      <c r="C73" s="67"/>
      <c r="D73" s="89">
        <f>SUM(D68:D72)</f>
        <v>1632435176</v>
      </c>
      <c r="E73" s="90">
        <f>SUM(E68:E72)</f>
        <v>663221873</v>
      </c>
      <c r="F73" s="91">
        <f t="shared" si="17"/>
        <v>2295657049</v>
      </c>
      <c r="G73" s="89">
        <f>SUM(G68:G72)</f>
        <v>1642224729</v>
      </c>
      <c r="H73" s="90">
        <f>SUM(H68:H72)</f>
        <v>712187313</v>
      </c>
      <c r="I73" s="91">
        <f t="shared" si="18"/>
        <v>2354412042</v>
      </c>
      <c r="J73" s="89">
        <f>SUM(J68:J72)</f>
        <v>302372129</v>
      </c>
      <c r="K73" s="90">
        <f>SUM(K68:K72)</f>
        <v>174270750</v>
      </c>
      <c r="L73" s="90">
        <f t="shared" si="19"/>
        <v>476642879</v>
      </c>
      <c r="M73" s="106">
        <f t="shared" si="20"/>
        <v>0.20762808591450022</v>
      </c>
      <c r="N73" s="89">
        <f>SUM(N68:N72)</f>
        <v>344878008</v>
      </c>
      <c r="O73" s="90">
        <f>SUM(O68:O72)</f>
        <v>123325729</v>
      </c>
      <c r="P73" s="90">
        <f t="shared" si="21"/>
        <v>468203737</v>
      </c>
      <c r="Q73" s="106">
        <f t="shared" si="22"/>
        <v>0.2039519523196864</v>
      </c>
      <c r="R73" s="89">
        <f>SUM(R68:R72)</f>
        <v>364429931</v>
      </c>
      <c r="S73" s="90">
        <f>SUM(S68:S72)</f>
        <v>130527451</v>
      </c>
      <c r="T73" s="90">
        <f t="shared" si="23"/>
        <v>494957382</v>
      </c>
      <c r="U73" s="106">
        <f t="shared" si="24"/>
        <v>0.21022547165514371</v>
      </c>
      <c r="V73" s="89">
        <f>SUM(V68:V72)</f>
        <v>0</v>
      </c>
      <c r="W73" s="90">
        <f>SUM(W68:W72)</f>
        <v>0</v>
      </c>
      <c r="X73" s="90">
        <f t="shared" si="25"/>
        <v>0</v>
      </c>
      <c r="Y73" s="106">
        <f t="shared" si="26"/>
        <v>0</v>
      </c>
      <c r="Z73" s="89">
        <f t="shared" si="27"/>
        <v>1011680068</v>
      </c>
      <c r="AA73" s="90">
        <f t="shared" si="28"/>
        <v>428123930</v>
      </c>
      <c r="AB73" s="90">
        <f t="shared" si="29"/>
        <v>1439803998</v>
      </c>
      <c r="AC73" s="106">
        <f t="shared" si="30"/>
        <v>0.6115344180693755</v>
      </c>
      <c r="AD73" s="89">
        <f>SUM(AD68:AD72)</f>
        <v>885311999</v>
      </c>
      <c r="AE73" s="90">
        <f>SUM(AE68:AE72)</f>
        <v>302706347</v>
      </c>
      <c r="AF73" s="90">
        <f t="shared" si="31"/>
        <v>1188018346</v>
      </c>
      <c r="AG73" s="90">
        <f>SUM(AG68:AG72)</f>
        <v>2082040976</v>
      </c>
      <c r="AH73" s="90">
        <f>SUM(AH68:AH72)</f>
        <v>2082040976</v>
      </c>
      <c r="AI73" s="91">
        <f>SUM(AI68:AI72)</f>
        <v>428299466</v>
      </c>
      <c r="AJ73" s="129">
        <f t="shared" si="32"/>
        <v>0.2057113529162358</v>
      </c>
      <c r="AK73" s="130">
        <f t="shared" si="33"/>
        <v>-0.5833756409010875</v>
      </c>
    </row>
    <row r="74" spans="1:37" ht="13.5">
      <c r="A74" s="68"/>
      <c r="B74" s="69" t="s">
        <v>352</v>
      </c>
      <c r="C74" s="70"/>
      <c r="D74" s="92">
        <f>SUM(D9,D11:D15,D17:D24,D26:D29,D31:D35,D37:D40,D42:D47,D49:D53,D55:D60,D62:D66,D68:D72)</f>
        <v>69600281048</v>
      </c>
      <c r="E74" s="93">
        <f>SUM(E9,E11:E15,E17:E24,E26:E29,E31:E35,E37:E40,E42:E47,E49:E53,E55:E60,E62:E66,E68:E72)</f>
        <v>17176895375</v>
      </c>
      <c r="F74" s="94">
        <f t="shared" si="17"/>
        <v>86777176423</v>
      </c>
      <c r="G74" s="92">
        <f>SUM(G9,G11:G15,G17:G24,G26:G29,G31:G35,G37:G40,G42:G47,G49:G53,G55:G60,G62:G66,G68:G72)</f>
        <v>69827077932</v>
      </c>
      <c r="H74" s="93">
        <f>SUM(H9,H11:H15,H17:H24,H26:H29,H31:H35,H37:H40,H42:H47,H49:H53,H55:H60,H62:H66,H68:H72)</f>
        <v>16131845506</v>
      </c>
      <c r="I74" s="94">
        <f t="shared" si="18"/>
        <v>85958923438</v>
      </c>
      <c r="J74" s="92">
        <f>SUM(J9,J11:J15,J17:J24,J26:J29,J31:J35,J37:J40,J42:J47,J49:J53,J55:J60,J62:J66,J68:J72)</f>
        <v>15754656217</v>
      </c>
      <c r="K74" s="93">
        <f>SUM(K9,K11:K15,K17:K24,K26:K29,K31:K35,K37:K40,K42:K47,K49:K53,K55:K60,K62:K66,K68:K72)</f>
        <v>18042248066</v>
      </c>
      <c r="L74" s="93">
        <f t="shared" si="19"/>
        <v>33796904283</v>
      </c>
      <c r="M74" s="107">
        <f t="shared" si="20"/>
        <v>0.38946766507192143</v>
      </c>
      <c r="N74" s="92">
        <f>SUM(N9,N11:N15,N17:N24,N26:N29,N31:N35,N37:N40,N42:N47,N49:N53,N55:N60,N62:N66,N68:N72)</f>
        <v>12409495481</v>
      </c>
      <c r="O74" s="93">
        <f>SUM(O9,O11:O15,O17:O24,O26:O29,O31:O35,O37:O40,O42:O47,O49:O53,O55:O60,O62:O66,O68:O72)</f>
        <v>4923528979</v>
      </c>
      <c r="P74" s="93">
        <f t="shared" si="21"/>
        <v>17333024460</v>
      </c>
      <c r="Q74" s="107">
        <f t="shared" si="22"/>
        <v>0.19974174286922222</v>
      </c>
      <c r="R74" s="92">
        <f>SUM(R9,R11:R15,R17:R24,R26:R29,R31:R35,R37:R40,R42:R47,R49:R53,R55:R60,R62:R66,R68:R72)</f>
        <v>13727117507</v>
      </c>
      <c r="S74" s="93">
        <f>SUM(S9,S11:S15,S17:S24,S26:S29,S31:S35,S37:S40,S42:S47,S49:S53,S55:S60,S62:S66,S68:S72)</f>
        <v>2184817257</v>
      </c>
      <c r="T74" s="93">
        <f t="shared" si="23"/>
        <v>15911934764</v>
      </c>
      <c r="U74" s="107">
        <f t="shared" si="24"/>
        <v>0.18511091260323748</v>
      </c>
      <c r="V74" s="92">
        <f>SUM(V9,V11:V15,V17:V24,V26:V29,V31:V35,V37:V40,V42:V47,V49:V53,V55:V60,V62:V66,V68:V72)</f>
        <v>0</v>
      </c>
      <c r="W74" s="93">
        <f>SUM(W9,W11:W15,W17:W24,W26:W29,W31:W35,W37:W40,W42:W47,W49:W53,W55:W60,W62:W66,W68:W72)</f>
        <v>0</v>
      </c>
      <c r="X74" s="93">
        <f t="shared" si="25"/>
        <v>0</v>
      </c>
      <c r="Y74" s="107">
        <f t="shared" si="26"/>
        <v>0</v>
      </c>
      <c r="Z74" s="92">
        <f t="shared" si="27"/>
        <v>41891269205</v>
      </c>
      <c r="AA74" s="93">
        <f t="shared" si="28"/>
        <v>25150594302</v>
      </c>
      <c r="AB74" s="93">
        <f t="shared" si="29"/>
        <v>67041863507</v>
      </c>
      <c r="AC74" s="107">
        <f t="shared" si="30"/>
        <v>0.7799290733946384</v>
      </c>
      <c r="AD74" s="92">
        <f>SUM(AD9,AD11:AD15,AD17:AD24,AD26:AD29,AD31:AD35,AD37:AD40,AD42:AD47,AD49:AD53,AD55:AD60,AD62:AD66,AD68:AD72)</f>
        <v>39939883869</v>
      </c>
      <c r="AE74" s="93">
        <f>SUM(AE9,AE11:AE15,AE17:AE24,AE26:AE29,AE31:AE35,AE37:AE40,AE42:AE47,AE49:AE53,AE55:AE60,AE62:AE66,AE68:AE72)</f>
        <v>4955546771</v>
      </c>
      <c r="AF74" s="93">
        <f t="shared" si="31"/>
        <v>44895430640</v>
      </c>
      <c r="AG74" s="93">
        <f>SUM(AG9,AG11:AG15,AG17:AG24,AG26:AG29,AG31:AG35,AG37:AG40,AG42:AG47,AG49:AG53,AG55:AG60,AG62:AG66,AG68:AG72)</f>
        <v>81296031142</v>
      </c>
      <c r="AH74" s="93">
        <f>SUM(AH9,AH11:AH15,AH17:AH24,AH26:AH29,AH31:AH35,AH37:AH40,AH42:AH47,AH49:AH53,AH55:AH60,AH62:AH66,AH68:AH72)</f>
        <v>81296031142</v>
      </c>
      <c r="AI74" s="94">
        <f>SUM(AI9,AI11:AI15,AI17:AI24,AI26:AI29,AI31:AI35,AI37:AI40,AI42:AI47,AI49:AI53,AI55:AI60,AI62:AI66,AI68:AI72)</f>
        <v>13668371996</v>
      </c>
      <c r="AJ74" s="131">
        <f t="shared" si="32"/>
        <v>0.16813086449602216</v>
      </c>
      <c r="AK74" s="132">
        <f t="shared" si="33"/>
        <v>-0.6455778564283753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353</v>
      </c>
      <c r="C9" s="64" t="s">
        <v>354</v>
      </c>
      <c r="D9" s="85">
        <v>372190734</v>
      </c>
      <c r="E9" s="86">
        <v>109370266</v>
      </c>
      <c r="F9" s="87">
        <f>$D9+$E9</f>
        <v>481561000</v>
      </c>
      <c r="G9" s="85">
        <v>408320429</v>
      </c>
      <c r="H9" s="86">
        <v>106927175</v>
      </c>
      <c r="I9" s="87">
        <f>$G9+$H9</f>
        <v>515247604</v>
      </c>
      <c r="J9" s="85">
        <v>90908034</v>
      </c>
      <c r="K9" s="86">
        <v>2461886044</v>
      </c>
      <c r="L9" s="88">
        <f>$J9+$K9</f>
        <v>2552794078</v>
      </c>
      <c r="M9" s="105">
        <f>IF($F9=0,0,$L9/$F9)</f>
        <v>5.301081437242634</v>
      </c>
      <c r="N9" s="85">
        <v>66368720</v>
      </c>
      <c r="O9" s="86">
        <v>23269390</v>
      </c>
      <c r="P9" s="88">
        <f>$N9+$O9</f>
        <v>89638110</v>
      </c>
      <c r="Q9" s="105">
        <f>IF($F9=0,0,$P9/$F9)</f>
        <v>0.18614071737536886</v>
      </c>
      <c r="R9" s="85">
        <v>70949383</v>
      </c>
      <c r="S9" s="86">
        <v>27837967</v>
      </c>
      <c r="T9" s="88">
        <f>$R9+$S9</f>
        <v>98787350</v>
      </c>
      <c r="U9" s="105">
        <f>IF($I9=0,0,$T9/$I9)</f>
        <v>0.1917279172830467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228226137</v>
      </c>
      <c r="AA9" s="88">
        <f>$K9+$O9+$S9</f>
        <v>2512993401</v>
      </c>
      <c r="AB9" s="88">
        <f>$Z9+$AA9</f>
        <v>2741219538</v>
      </c>
      <c r="AC9" s="105">
        <f>IF($I9=0,0,$AB9/$I9)</f>
        <v>5.320198515663549</v>
      </c>
      <c r="AD9" s="85">
        <v>208559617</v>
      </c>
      <c r="AE9" s="86">
        <v>31399793</v>
      </c>
      <c r="AF9" s="88">
        <f>$AD9+$AE9</f>
        <v>239959410</v>
      </c>
      <c r="AG9" s="86">
        <v>450744330</v>
      </c>
      <c r="AH9" s="86">
        <v>450744330</v>
      </c>
      <c r="AI9" s="126">
        <v>77197966</v>
      </c>
      <c r="AJ9" s="127">
        <f>IF($AH9=0,0,$AI9/$AH9)</f>
        <v>0.1712677472836985</v>
      </c>
      <c r="AK9" s="128">
        <f>IF($AF9=0,0,(($T9/$AF9)-1))</f>
        <v>-0.5883164156804686</v>
      </c>
    </row>
    <row r="10" spans="1:37" ht="13.5">
      <c r="A10" s="62" t="s">
        <v>97</v>
      </c>
      <c r="B10" s="63" t="s">
        <v>355</v>
      </c>
      <c r="C10" s="64" t="s">
        <v>356</v>
      </c>
      <c r="D10" s="85">
        <v>313788193</v>
      </c>
      <c r="E10" s="86">
        <v>156386367</v>
      </c>
      <c r="F10" s="87">
        <f aca="true" t="shared" si="0" ref="F10:F41">$D10+$E10</f>
        <v>470174560</v>
      </c>
      <c r="G10" s="85">
        <v>313525448</v>
      </c>
      <c r="H10" s="86">
        <v>112421520</v>
      </c>
      <c r="I10" s="87">
        <f aca="true" t="shared" si="1" ref="I10:I41">$G10+$H10</f>
        <v>425946968</v>
      </c>
      <c r="J10" s="85">
        <v>80151322</v>
      </c>
      <c r="K10" s="86">
        <v>14012493</v>
      </c>
      <c r="L10" s="88">
        <f aca="true" t="shared" si="2" ref="L10:L41">$J10+$K10</f>
        <v>94163815</v>
      </c>
      <c r="M10" s="105">
        <f aca="true" t="shared" si="3" ref="M10:M41">IF($F10=0,0,$L10/$F10)</f>
        <v>0.20027415987798233</v>
      </c>
      <c r="N10" s="85">
        <v>84432323</v>
      </c>
      <c r="O10" s="86">
        <v>25470175</v>
      </c>
      <c r="P10" s="88">
        <f aca="true" t="shared" si="4" ref="P10:P41">$N10+$O10</f>
        <v>109902498</v>
      </c>
      <c r="Q10" s="105">
        <f aca="true" t="shared" si="5" ref="Q10:Q41">IF($F10=0,0,$P10/$F10)</f>
        <v>0.2337482870191871</v>
      </c>
      <c r="R10" s="85">
        <v>56634088</v>
      </c>
      <c r="S10" s="86">
        <v>15183696</v>
      </c>
      <c r="T10" s="88">
        <f aca="true" t="shared" si="6" ref="T10:T41">$R10+$S10</f>
        <v>71817784</v>
      </c>
      <c r="U10" s="105">
        <f aca="true" t="shared" si="7" ref="U10:U41">IF($I10=0,0,$T10/$I10)</f>
        <v>0.16860733705234404</v>
      </c>
      <c r="V10" s="85">
        <v>0</v>
      </c>
      <c r="W10" s="86">
        <v>0</v>
      </c>
      <c r="X10" s="88">
        <f aca="true" t="shared" si="8" ref="X10:X41">$V10+$W10</f>
        <v>0</v>
      </c>
      <c r="Y10" s="105">
        <f aca="true" t="shared" si="9" ref="Y10:Y41">IF($I10=0,0,$X10/$I10)</f>
        <v>0</v>
      </c>
      <c r="Z10" s="125">
        <f aca="true" t="shared" si="10" ref="Z10:Z41">$J10+$N10+$R10</f>
        <v>221217733</v>
      </c>
      <c r="AA10" s="88">
        <f aca="true" t="shared" si="11" ref="AA10:AA41">$K10+$O10+$S10</f>
        <v>54666364</v>
      </c>
      <c r="AB10" s="88">
        <f aca="true" t="shared" si="12" ref="AB10:AB41">$Z10+$AA10</f>
        <v>275884097</v>
      </c>
      <c r="AC10" s="105">
        <f aca="true" t="shared" si="13" ref="AC10:AC41">IF($I10=0,0,$AB10/$I10)</f>
        <v>0.6476958817089173</v>
      </c>
      <c r="AD10" s="85">
        <v>131242687</v>
      </c>
      <c r="AE10" s="86">
        <v>70303017</v>
      </c>
      <c r="AF10" s="88">
        <f aca="true" t="shared" si="14" ref="AF10:AF41">$AD10+$AE10</f>
        <v>201545704</v>
      </c>
      <c r="AG10" s="86">
        <v>402707691</v>
      </c>
      <c r="AH10" s="86">
        <v>402707691</v>
      </c>
      <c r="AI10" s="126">
        <v>123382</v>
      </c>
      <c r="AJ10" s="127">
        <f aca="true" t="shared" si="15" ref="AJ10:AJ41">IF($AH10=0,0,$AI10/$AH10)</f>
        <v>0.00030638103705846534</v>
      </c>
      <c r="AK10" s="128">
        <f aca="true" t="shared" si="16" ref="AK10:AK41">IF($AF10=0,0,(($T10/$AF10)-1))</f>
        <v>-0.6436650220041406</v>
      </c>
    </row>
    <row r="11" spans="1:37" ht="13.5">
      <c r="A11" s="62" t="s">
        <v>97</v>
      </c>
      <c r="B11" s="63" t="s">
        <v>357</v>
      </c>
      <c r="C11" s="64" t="s">
        <v>358</v>
      </c>
      <c r="D11" s="85">
        <v>1313896949</v>
      </c>
      <c r="E11" s="86">
        <v>142719853</v>
      </c>
      <c r="F11" s="87">
        <f t="shared" si="0"/>
        <v>1456616802</v>
      </c>
      <c r="G11" s="85">
        <v>1248078018</v>
      </c>
      <c r="H11" s="86">
        <v>154392769</v>
      </c>
      <c r="I11" s="87">
        <f t="shared" si="1"/>
        <v>1402470787</v>
      </c>
      <c r="J11" s="85">
        <v>215636183</v>
      </c>
      <c r="K11" s="86">
        <v>34591330</v>
      </c>
      <c r="L11" s="88">
        <f t="shared" si="2"/>
        <v>250227513</v>
      </c>
      <c r="M11" s="105">
        <f t="shared" si="3"/>
        <v>0.17178678198440828</v>
      </c>
      <c r="N11" s="85">
        <v>148156696</v>
      </c>
      <c r="O11" s="86">
        <v>2033789</v>
      </c>
      <c r="P11" s="88">
        <f t="shared" si="4"/>
        <v>150190485</v>
      </c>
      <c r="Q11" s="105">
        <f t="shared" si="5"/>
        <v>0.10310912574520749</v>
      </c>
      <c r="R11" s="85">
        <v>228830880</v>
      </c>
      <c r="S11" s="86">
        <v>47853751</v>
      </c>
      <c r="T11" s="88">
        <f t="shared" si="6"/>
        <v>276684631</v>
      </c>
      <c r="U11" s="105">
        <f t="shared" si="7"/>
        <v>0.19728370356422975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592623759</v>
      </c>
      <c r="AA11" s="88">
        <f t="shared" si="11"/>
        <v>84478870</v>
      </c>
      <c r="AB11" s="88">
        <f t="shared" si="12"/>
        <v>677102629</v>
      </c>
      <c r="AC11" s="105">
        <f t="shared" si="13"/>
        <v>0.4827926793743619</v>
      </c>
      <c r="AD11" s="85">
        <v>614635194</v>
      </c>
      <c r="AE11" s="86">
        <v>18068151</v>
      </c>
      <c r="AF11" s="88">
        <f t="shared" si="14"/>
        <v>632703345</v>
      </c>
      <c r="AG11" s="86">
        <v>1365277226</v>
      </c>
      <c r="AH11" s="86">
        <v>1365277226</v>
      </c>
      <c r="AI11" s="126">
        <v>65239382</v>
      </c>
      <c r="AJ11" s="127">
        <f t="shared" si="15"/>
        <v>0.047784714164711334</v>
      </c>
      <c r="AK11" s="128">
        <f t="shared" si="16"/>
        <v>-0.5626945341975393</v>
      </c>
    </row>
    <row r="12" spans="1:37" ht="13.5">
      <c r="A12" s="62" t="s">
        <v>97</v>
      </c>
      <c r="B12" s="63" t="s">
        <v>359</v>
      </c>
      <c r="C12" s="64" t="s">
        <v>360</v>
      </c>
      <c r="D12" s="85">
        <v>541178934</v>
      </c>
      <c r="E12" s="86">
        <v>47224698</v>
      </c>
      <c r="F12" s="87">
        <f t="shared" si="0"/>
        <v>588403632</v>
      </c>
      <c r="G12" s="85">
        <v>532854334</v>
      </c>
      <c r="H12" s="86">
        <v>50288776</v>
      </c>
      <c r="I12" s="87">
        <f t="shared" si="1"/>
        <v>583143110</v>
      </c>
      <c r="J12" s="85">
        <v>85499392</v>
      </c>
      <c r="K12" s="86">
        <v>7494464</v>
      </c>
      <c r="L12" s="88">
        <f t="shared" si="2"/>
        <v>92993856</v>
      </c>
      <c r="M12" s="105">
        <f t="shared" si="3"/>
        <v>0.15804432695955895</v>
      </c>
      <c r="N12" s="85">
        <v>114949670</v>
      </c>
      <c r="O12" s="86">
        <v>6999660</v>
      </c>
      <c r="P12" s="88">
        <f t="shared" si="4"/>
        <v>121949330</v>
      </c>
      <c r="Q12" s="105">
        <f t="shared" si="5"/>
        <v>0.20725455005349117</v>
      </c>
      <c r="R12" s="85">
        <v>50123999</v>
      </c>
      <c r="S12" s="86">
        <v>8119092</v>
      </c>
      <c r="T12" s="88">
        <f t="shared" si="6"/>
        <v>58243091</v>
      </c>
      <c r="U12" s="105">
        <f t="shared" si="7"/>
        <v>0.0998778687447752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250573061</v>
      </c>
      <c r="AA12" s="88">
        <f t="shared" si="11"/>
        <v>22613216</v>
      </c>
      <c r="AB12" s="88">
        <f t="shared" si="12"/>
        <v>273186277</v>
      </c>
      <c r="AC12" s="105">
        <f t="shared" si="13"/>
        <v>0.4684720994131269</v>
      </c>
      <c r="AD12" s="85">
        <v>287230058</v>
      </c>
      <c r="AE12" s="86">
        <v>30532405</v>
      </c>
      <c r="AF12" s="88">
        <f t="shared" si="14"/>
        <v>317762463</v>
      </c>
      <c r="AG12" s="86">
        <v>554238698</v>
      </c>
      <c r="AH12" s="86">
        <v>554238698</v>
      </c>
      <c r="AI12" s="126">
        <v>110355568</v>
      </c>
      <c r="AJ12" s="127">
        <f t="shared" si="15"/>
        <v>0.19911198622222515</v>
      </c>
      <c r="AK12" s="128">
        <f t="shared" si="16"/>
        <v>-0.816708712381802</v>
      </c>
    </row>
    <row r="13" spans="1:37" ht="13.5">
      <c r="A13" s="62" t="s">
        <v>97</v>
      </c>
      <c r="B13" s="63" t="s">
        <v>361</v>
      </c>
      <c r="C13" s="64" t="s">
        <v>362</v>
      </c>
      <c r="D13" s="85">
        <v>220803912</v>
      </c>
      <c r="E13" s="86">
        <v>115346520</v>
      </c>
      <c r="F13" s="87">
        <f t="shared" si="0"/>
        <v>336150432</v>
      </c>
      <c r="G13" s="85">
        <v>230917317</v>
      </c>
      <c r="H13" s="86">
        <v>121392700</v>
      </c>
      <c r="I13" s="87">
        <f t="shared" si="1"/>
        <v>352310017</v>
      </c>
      <c r="J13" s="85">
        <v>10533969</v>
      </c>
      <c r="K13" s="86">
        <v>20363353</v>
      </c>
      <c r="L13" s="88">
        <f t="shared" si="2"/>
        <v>30897322</v>
      </c>
      <c r="M13" s="105">
        <f t="shared" si="3"/>
        <v>0.09191516374430839</v>
      </c>
      <c r="N13" s="85">
        <v>22478827</v>
      </c>
      <c r="O13" s="86">
        <v>24121298</v>
      </c>
      <c r="P13" s="88">
        <f t="shared" si="4"/>
        <v>46600125</v>
      </c>
      <c r="Q13" s="105">
        <f t="shared" si="5"/>
        <v>0.13862878212811577</v>
      </c>
      <c r="R13" s="85">
        <v>19549888</v>
      </c>
      <c r="S13" s="86">
        <v>2679293</v>
      </c>
      <c r="T13" s="88">
        <f t="shared" si="6"/>
        <v>22229181</v>
      </c>
      <c r="U13" s="105">
        <f t="shared" si="7"/>
        <v>0.0630955122686733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52562684</v>
      </c>
      <c r="AA13" s="88">
        <f t="shared" si="11"/>
        <v>47163944</v>
      </c>
      <c r="AB13" s="88">
        <f t="shared" si="12"/>
        <v>99726628</v>
      </c>
      <c r="AC13" s="105">
        <f t="shared" si="13"/>
        <v>0.283064980238697</v>
      </c>
      <c r="AD13" s="85">
        <v>8791871</v>
      </c>
      <c r="AE13" s="86">
        <v>89437133</v>
      </c>
      <c r="AF13" s="88">
        <f t="shared" si="14"/>
        <v>98229004</v>
      </c>
      <c r="AG13" s="86">
        <v>307400760</v>
      </c>
      <c r="AH13" s="86">
        <v>307400760</v>
      </c>
      <c r="AI13" s="126">
        <v>10468921</v>
      </c>
      <c r="AJ13" s="127">
        <f t="shared" si="15"/>
        <v>0.03405626258048289</v>
      </c>
      <c r="AK13" s="128">
        <f t="shared" si="16"/>
        <v>-0.7737004337334012</v>
      </c>
    </row>
    <row r="14" spans="1:37" ht="13.5">
      <c r="A14" s="62" t="s">
        <v>112</v>
      </c>
      <c r="B14" s="63" t="s">
        <v>363</v>
      </c>
      <c r="C14" s="64" t="s">
        <v>364</v>
      </c>
      <c r="D14" s="85">
        <v>1350035061</v>
      </c>
      <c r="E14" s="86">
        <v>563730251</v>
      </c>
      <c r="F14" s="87">
        <f t="shared" si="0"/>
        <v>1913765312</v>
      </c>
      <c r="G14" s="85">
        <v>1189641869</v>
      </c>
      <c r="H14" s="86">
        <v>548680249</v>
      </c>
      <c r="I14" s="87">
        <f t="shared" si="1"/>
        <v>1738322118</v>
      </c>
      <c r="J14" s="85">
        <v>146892113</v>
      </c>
      <c r="K14" s="86">
        <v>72478166</v>
      </c>
      <c r="L14" s="88">
        <f t="shared" si="2"/>
        <v>219370279</v>
      </c>
      <c r="M14" s="105">
        <f t="shared" si="3"/>
        <v>0.11462757613196826</v>
      </c>
      <c r="N14" s="85">
        <v>301298598</v>
      </c>
      <c r="O14" s="86">
        <v>94719029</v>
      </c>
      <c r="P14" s="88">
        <f t="shared" si="4"/>
        <v>396017627</v>
      </c>
      <c r="Q14" s="105">
        <f t="shared" si="5"/>
        <v>0.20693113440651598</v>
      </c>
      <c r="R14" s="85">
        <v>232519348</v>
      </c>
      <c r="S14" s="86">
        <v>114861978</v>
      </c>
      <c r="T14" s="88">
        <f t="shared" si="6"/>
        <v>347381326</v>
      </c>
      <c r="U14" s="105">
        <f t="shared" si="7"/>
        <v>0.19983714318706033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680710059</v>
      </c>
      <c r="AA14" s="88">
        <f t="shared" si="11"/>
        <v>282059173</v>
      </c>
      <c r="AB14" s="88">
        <f t="shared" si="12"/>
        <v>962769232</v>
      </c>
      <c r="AC14" s="105">
        <f t="shared" si="13"/>
        <v>0.553849727867295</v>
      </c>
      <c r="AD14" s="85">
        <v>0</v>
      </c>
      <c r="AE14" s="86">
        <v>0</v>
      </c>
      <c r="AF14" s="88">
        <f t="shared" si="14"/>
        <v>0</v>
      </c>
      <c r="AG14" s="86">
        <v>0</v>
      </c>
      <c r="AH14" s="86">
        <v>0</v>
      </c>
      <c r="AI14" s="126">
        <v>0</v>
      </c>
      <c r="AJ14" s="127">
        <f t="shared" si="15"/>
        <v>0</v>
      </c>
      <c r="AK14" s="128">
        <f t="shared" si="16"/>
        <v>0</v>
      </c>
    </row>
    <row r="15" spans="1:37" ht="13.5">
      <c r="A15" s="65"/>
      <c r="B15" s="66" t="s">
        <v>365</v>
      </c>
      <c r="C15" s="67"/>
      <c r="D15" s="89">
        <f>SUM(D9:D14)</f>
        <v>4111893783</v>
      </c>
      <c r="E15" s="90">
        <f>SUM(E9:E14)</f>
        <v>1134777955</v>
      </c>
      <c r="F15" s="91">
        <f t="shared" si="0"/>
        <v>5246671738</v>
      </c>
      <c r="G15" s="89">
        <f>SUM(G9:G14)</f>
        <v>3923337415</v>
      </c>
      <c r="H15" s="90">
        <f>SUM(H9:H14)</f>
        <v>1094103189</v>
      </c>
      <c r="I15" s="91">
        <f t="shared" si="1"/>
        <v>5017440604</v>
      </c>
      <c r="J15" s="89">
        <f>SUM(J9:J14)</f>
        <v>629621013</v>
      </c>
      <c r="K15" s="90">
        <f>SUM(K9:K14)</f>
        <v>2610825850</v>
      </c>
      <c r="L15" s="90">
        <f t="shared" si="2"/>
        <v>3240446863</v>
      </c>
      <c r="M15" s="106">
        <f t="shared" si="3"/>
        <v>0.6176195166795854</v>
      </c>
      <c r="N15" s="89">
        <f>SUM(N9:N14)</f>
        <v>737684834</v>
      </c>
      <c r="O15" s="90">
        <f>SUM(O9:O14)</f>
        <v>176613341</v>
      </c>
      <c r="P15" s="90">
        <f t="shared" si="4"/>
        <v>914298175</v>
      </c>
      <c r="Q15" s="106">
        <f t="shared" si="5"/>
        <v>0.17426250786341838</v>
      </c>
      <c r="R15" s="89">
        <f>SUM(R9:R14)</f>
        <v>658607586</v>
      </c>
      <c r="S15" s="90">
        <f>SUM(S9:S14)</f>
        <v>216535777</v>
      </c>
      <c r="T15" s="90">
        <f t="shared" si="6"/>
        <v>875143363</v>
      </c>
      <c r="U15" s="106">
        <f t="shared" si="7"/>
        <v>0.17442027361565954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f t="shared" si="10"/>
        <v>2025913433</v>
      </c>
      <c r="AA15" s="90">
        <f t="shared" si="11"/>
        <v>3003974968</v>
      </c>
      <c r="AB15" s="90">
        <f t="shared" si="12"/>
        <v>5029888401</v>
      </c>
      <c r="AC15" s="106">
        <f t="shared" si="13"/>
        <v>1.0024809057012207</v>
      </c>
      <c r="AD15" s="89">
        <f>SUM(AD9:AD14)</f>
        <v>1250459427</v>
      </c>
      <c r="AE15" s="90">
        <f>SUM(AE9:AE14)</f>
        <v>239740499</v>
      </c>
      <c r="AF15" s="90">
        <f t="shared" si="14"/>
        <v>1490199926</v>
      </c>
      <c r="AG15" s="90">
        <f>SUM(AG9:AG14)</f>
        <v>3080368705</v>
      </c>
      <c r="AH15" s="90">
        <f>SUM(AH9:AH14)</f>
        <v>3080368705</v>
      </c>
      <c r="AI15" s="91">
        <f>SUM(AI9:AI14)</f>
        <v>263385219</v>
      </c>
      <c r="AJ15" s="129">
        <f t="shared" si="15"/>
        <v>0.08550444580626916</v>
      </c>
      <c r="AK15" s="130">
        <f t="shared" si="16"/>
        <v>-0.41273425952377885</v>
      </c>
    </row>
    <row r="16" spans="1:37" ht="13.5">
      <c r="A16" s="62" t="s">
        <v>97</v>
      </c>
      <c r="B16" s="63" t="s">
        <v>366</v>
      </c>
      <c r="C16" s="64" t="s">
        <v>367</v>
      </c>
      <c r="D16" s="85">
        <v>339055387</v>
      </c>
      <c r="E16" s="86">
        <v>39016000</v>
      </c>
      <c r="F16" s="87">
        <f t="shared" si="0"/>
        <v>378071387</v>
      </c>
      <c r="G16" s="85">
        <v>354807691</v>
      </c>
      <c r="H16" s="86">
        <v>39016000</v>
      </c>
      <c r="I16" s="87">
        <f t="shared" si="1"/>
        <v>393823691</v>
      </c>
      <c r="J16" s="85">
        <v>6683101</v>
      </c>
      <c r="K16" s="86">
        <v>4346450</v>
      </c>
      <c r="L16" s="88">
        <f t="shared" si="2"/>
        <v>11029551</v>
      </c>
      <c r="M16" s="105">
        <f t="shared" si="3"/>
        <v>0.02917319685977717</v>
      </c>
      <c r="N16" s="85">
        <v>13607126</v>
      </c>
      <c r="O16" s="86">
        <v>7725684</v>
      </c>
      <c r="P16" s="88">
        <f t="shared" si="4"/>
        <v>21332810</v>
      </c>
      <c r="Q16" s="105">
        <f t="shared" si="5"/>
        <v>0.05642534911006106</v>
      </c>
      <c r="R16" s="85">
        <v>136556421</v>
      </c>
      <c r="S16" s="86">
        <v>6079038</v>
      </c>
      <c r="T16" s="88">
        <f t="shared" si="6"/>
        <v>142635459</v>
      </c>
      <c r="U16" s="105">
        <f t="shared" si="7"/>
        <v>0.36218100195500935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156846648</v>
      </c>
      <c r="AA16" s="88">
        <f t="shared" si="11"/>
        <v>18151172</v>
      </c>
      <c r="AB16" s="88">
        <f t="shared" si="12"/>
        <v>174997820</v>
      </c>
      <c r="AC16" s="105">
        <f t="shared" si="13"/>
        <v>0.44435574598278804</v>
      </c>
      <c r="AD16" s="85">
        <v>49309232</v>
      </c>
      <c r="AE16" s="86">
        <v>2754209</v>
      </c>
      <c r="AF16" s="88">
        <f t="shared" si="14"/>
        <v>52063441</v>
      </c>
      <c r="AG16" s="86">
        <v>344321232</v>
      </c>
      <c r="AH16" s="86">
        <v>344321232</v>
      </c>
      <c r="AI16" s="126">
        <v>12578442</v>
      </c>
      <c r="AJ16" s="127">
        <f t="shared" si="15"/>
        <v>0.036531125097740126</v>
      </c>
      <c r="AK16" s="128">
        <f t="shared" si="16"/>
        <v>1.739647173916146</v>
      </c>
    </row>
    <row r="17" spans="1:37" ht="13.5">
      <c r="A17" s="62" t="s">
        <v>97</v>
      </c>
      <c r="B17" s="63" t="s">
        <v>368</v>
      </c>
      <c r="C17" s="64" t="s">
        <v>369</v>
      </c>
      <c r="D17" s="85">
        <v>676528489</v>
      </c>
      <c r="E17" s="86">
        <v>170383000</v>
      </c>
      <c r="F17" s="87">
        <f t="shared" si="0"/>
        <v>846911489</v>
      </c>
      <c r="G17" s="85">
        <v>686588210</v>
      </c>
      <c r="H17" s="86">
        <v>172168200</v>
      </c>
      <c r="I17" s="87">
        <f t="shared" si="1"/>
        <v>858756410</v>
      </c>
      <c r="J17" s="85">
        <v>26486204</v>
      </c>
      <c r="K17" s="86">
        <v>39037381</v>
      </c>
      <c r="L17" s="88">
        <f t="shared" si="2"/>
        <v>65523585</v>
      </c>
      <c r="M17" s="105">
        <f t="shared" si="3"/>
        <v>0.07736768936428964</v>
      </c>
      <c r="N17" s="85">
        <v>76638455</v>
      </c>
      <c r="O17" s="86">
        <v>60700911</v>
      </c>
      <c r="P17" s="88">
        <f t="shared" si="4"/>
        <v>137339366</v>
      </c>
      <c r="Q17" s="105">
        <f t="shared" si="5"/>
        <v>0.16216495794875208</v>
      </c>
      <c r="R17" s="85">
        <v>256739790</v>
      </c>
      <c r="S17" s="86">
        <v>31723404</v>
      </c>
      <c r="T17" s="88">
        <f t="shared" si="6"/>
        <v>288463194</v>
      </c>
      <c r="U17" s="105">
        <f t="shared" si="7"/>
        <v>0.3359080533675434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359864449</v>
      </c>
      <c r="AA17" s="88">
        <f t="shared" si="11"/>
        <v>131461696</v>
      </c>
      <c r="AB17" s="88">
        <f t="shared" si="12"/>
        <v>491326145</v>
      </c>
      <c r="AC17" s="105">
        <f t="shared" si="13"/>
        <v>0.5721368007023085</v>
      </c>
      <c r="AD17" s="85">
        <v>273288392</v>
      </c>
      <c r="AE17" s="86">
        <v>68214157</v>
      </c>
      <c r="AF17" s="88">
        <f t="shared" si="14"/>
        <v>341502549</v>
      </c>
      <c r="AG17" s="86">
        <v>788260068</v>
      </c>
      <c r="AH17" s="86">
        <v>788260068</v>
      </c>
      <c r="AI17" s="126">
        <v>206856498</v>
      </c>
      <c r="AJ17" s="127">
        <f t="shared" si="15"/>
        <v>0.2624216377278165</v>
      </c>
      <c r="AK17" s="128">
        <f t="shared" si="16"/>
        <v>-0.15531173970827372</v>
      </c>
    </row>
    <row r="18" spans="1:37" ht="13.5">
      <c r="A18" s="62" t="s">
        <v>97</v>
      </c>
      <c r="B18" s="63" t="s">
        <v>370</v>
      </c>
      <c r="C18" s="64" t="s">
        <v>371</v>
      </c>
      <c r="D18" s="85">
        <v>958974183</v>
      </c>
      <c r="E18" s="86">
        <v>203377980</v>
      </c>
      <c r="F18" s="87">
        <f t="shared" si="0"/>
        <v>1162352163</v>
      </c>
      <c r="G18" s="85">
        <v>909331400</v>
      </c>
      <c r="H18" s="86">
        <v>179014990</v>
      </c>
      <c r="I18" s="87">
        <f t="shared" si="1"/>
        <v>1088346390</v>
      </c>
      <c r="J18" s="85">
        <v>100597546</v>
      </c>
      <c r="K18" s="86">
        <v>7462748</v>
      </c>
      <c r="L18" s="88">
        <f t="shared" si="2"/>
        <v>108060294</v>
      </c>
      <c r="M18" s="105">
        <f t="shared" si="3"/>
        <v>0.0929669143653497</v>
      </c>
      <c r="N18" s="85">
        <v>234846139</v>
      </c>
      <c r="O18" s="86">
        <v>25041110</v>
      </c>
      <c r="P18" s="88">
        <f t="shared" si="4"/>
        <v>259887249</v>
      </c>
      <c r="Q18" s="105">
        <f t="shared" si="5"/>
        <v>0.2235873578358885</v>
      </c>
      <c r="R18" s="85">
        <v>203430359</v>
      </c>
      <c r="S18" s="86">
        <v>-16653639</v>
      </c>
      <c r="T18" s="88">
        <f t="shared" si="6"/>
        <v>186776720</v>
      </c>
      <c r="U18" s="105">
        <f t="shared" si="7"/>
        <v>0.171615141756477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538874044</v>
      </c>
      <c r="AA18" s="88">
        <f t="shared" si="11"/>
        <v>15850219</v>
      </c>
      <c r="AB18" s="88">
        <f t="shared" si="12"/>
        <v>554724263</v>
      </c>
      <c r="AC18" s="105">
        <f t="shared" si="13"/>
        <v>0.509694586298026</v>
      </c>
      <c r="AD18" s="85">
        <v>649943618</v>
      </c>
      <c r="AE18" s="86">
        <v>85243714</v>
      </c>
      <c r="AF18" s="88">
        <f t="shared" si="14"/>
        <v>735187332</v>
      </c>
      <c r="AG18" s="86">
        <v>592683168</v>
      </c>
      <c r="AH18" s="86">
        <v>592683168</v>
      </c>
      <c r="AI18" s="126">
        <v>352920068</v>
      </c>
      <c r="AJ18" s="127">
        <f t="shared" si="15"/>
        <v>0.5954616008261602</v>
      </c>
      <c r="AK18" s="128">
        <f t="shared" si="16"/>
        <v>-0.7459467650348469</v>
      </c>
    </row>
    <row r="19" spans="1:37" ht="13.5">
      <c r="A19" s="62" t="s">
        <v>97</v>
      </c>
      <c r="B19" s="63" t="s">
        <v>372</v>
      </c>
      <c r="C19" s="64" t="s">
        <v>373</v>
      </c>
      <c r="D19" s="85">
        <v>218576796</v>
      </c>
      <c r="E19" s="86">
        <v>183931008</v>
      </c>
      <c r="F19" s="87">
        <f t="shared" si="0"/>
        <v>402507804</v>
      </c>
      <c r="G19" s="85">
        <v>349189056</v>
      </c>
      <c r="H19" s="86">
        <v>277001753</v>
      </c>
      <c r="I19" s="87">
        <f t="shared" si="1"/>
        <v>626190809</v>
      </c>
      <c r="J19" s="85">
        <v>68512071</v>
      </c>
      <c r="K19" s="86">
        <v>41769173</v>
      </c>
      <c r="L19" s="88">
        <f t="shared" si="2"/>
        <v>110281244</v>
      </c>
      <c r="M19" s="105">
        <f t="shared" si="3"/>
        <v>0.2739853560702639</v>
      </c>
      <c r="N19" s="85">
        <v>76258030</v>
      </c>
      <c r="O19" s="86">
        <v>70099266</v>
      </c>
      <c r="P19" s="88">
        <f t="shared" si="4"/>
        <v>146357296</v>
      </c>
      <c r="Q19" s="105">
        <f t="shared" si="5"/>
        <v>0.3636135611422828</v>
      </c>
      <c r="R19" s="85">
        <v>61022836</v>
      </c>
      <c r="S19" s="86">
        <v>34972285</v>
      </c>
      <c r="T19" s="88">
        <f t="shared" si="6"/>
        <v>95995121</v>
      </c>
      <c r="U19" s="105">
        <f t="shared" si="7"/>
        <v>0.15330011175555278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205792937</v>
      </c>
      <c r="AA19" s="88">
        <f t="shared" si="11"/>
        <v>146840724</v>
      </c>
      <c r="AB19" s="88">
        <f t="shared" si="12"/>
        <v>352633661</v>
      </c>
      <c r="AC19" s="105">
        <f t="shared" si="13"/>
        <v>0.5631409083808511</v>
      </c>
      <c r="AD19" s="85">
        <v>154939965</v>
      </c>
      <c r="AE19" s="86">
        <v>56164731</v>
      </c>
      <c r="AF19" s="88">
        <f t="shared" si="14"/>
        <v>211104696</v>
      </c>
      <c r="AG19" s="86">
        <v>458412621</v>
      </c>
      <c r="AH19" s="86">
        <v>458412621</v>
      </c>
      <c r="AI19" s="126">
        <v>85763181</v>
      </c>
      <c r="AJ19" s="127">
        <f t="shared" si="15"/>
        <v>0.1870873031656779</v>
      </c>
      <c r="AK19" s="128">
        <f t="shared" si="16"/>
        <v>-0.545272450973805</v>
      </c>
    </row>
    <row r="20" spans="1:37" ht="13.5">
      <c r="A20" s="62" t="s">
        <v>112</v>
      </c>
      <c r="B20" s="63" t="s">
        <v>374</v>
      </c>
      <c r="C20" s="64" t="s">
        <v>375</v>
      </c>
      <c r="D20" s="85">
        <v>1034693700</v>
      </c>
      <c r="E20" s="86">
        <v>714483388</v>
      </c>
      <c r="F20" s="87">
        <f t="shared" si="0"/>
        <v>1749177088</v>
      </c>
      <c r="G20" s="85">
        <v>1135374358</v>
      </c>
      <c r="H20" s="86">
        <v>678302643</v>
      </c>
      <c r="I20" s="87">
        <f t="shared" si="1"/>
        <v>1813677001</v>
      </c>
      <c r="J20" s="85">
        <v>216560056</v>
      </c>
      <c r="K20" s="86">
        <v>79850019</v>
      </c>
      <c r="L20" s="88">
        <f t="shared" si="2"/>
        <v>296410075</v>
      </c>
      <c r="M20" s="105">
        <f t="shared" si="3"/>
        <v>0.16945687033833362</v>
      </c>
      <c r="N20" s="85">
        <v>256352748</v>
      </c>
      <c r="O20" s="86">
        <v>142614398</v>
      </c>
      <c r="P20" s="88">
        <f t="shared" si="4"/>
        <v>398967146</v>
      </c>
      <c r="Q20" s="105">
        <f t="shared" si="5"/>
        <v>0.22808848157059783</v>
      </c>
      <c r="R20" s="85">
        <v>263830401</v>
      </c>
      <c r="S20" s="86">
        <v>162694044</v>
      </c>
      <c r="T20" s="88">
        <f t="shared" si="6"/>
        <v>426524445</v>
      </c>
      <c r="U20" s="105">
        <f t="shared" si="7"/>
        <v>0.23517111633704837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736743205</v>
      </c>
      <c r="AA20" s="88">
        <f t="shared" si="11"/>
        <v>385158461</v>
      </c>
      <c r="AB20" s="88">
        <f t="shared" si="12"/>
        <v>1121901666</v>
      </c>
      <c r="AC20" s="105">
        <f t="shared" si="13"/>
        <v>0.6185785370721586</v>
      </c>
      <c r="AD20" s="85">
        <v>630686286</v>
      </c>
      <c r="AE20" s="86">
        <v>569766737</v>
      </c>
      <c r="AF20" s="88">
        <f t="shared" si="14"/>
        <v>1200453023</v>
      </c>
      <c r="AG20" s="86">
        <v>1063541676</v>
      </c>
      <c r="AH20" s="86">
        <v>1063541676</v>
      </c>
      <c r="AI20" s="126">
        <v>474043365</v>
      </c>
      <c r="AJ20" s="127">
        <f t="shared" si="15"/>
        <v>0.4457214754224638</v>
      </c>
      <c r="AK20" s="128">
        <f t="shared" si="16"/>
        <v>-0.6446970961561733</v>
      </c>
    </row>
    <row r="21" spans="1:37" ht="13.5">
      <c r="A21" s="65"/>
      <c r="B21" s="66" t="s">
        <v>376</v>
      </c>
      <c r="C21" s="67"/>
      <c r="D21" s="89">
        <f>SUM(D16:D20)</f>
        <v>3227828555</v>
      </c>
      <c r="E21" s="90">
        <f>SUM(E16:E20)</f>
        <v>1311191376</v>
      </c>
      <c r="F21" s="91">
        <f t="shared" si="0"/>
        <v>4539019931</v>
      </c>
      <c r="G21" s="89">
        <f>SUM(G16:G20)</f>
        <v>3435290715</v>
      </c>
      <c r="H21" s="90">
        <f>SUM(H16:H20)</f>
        <v>1345503586</v>
      </c>
      <c r="I21" s="91">
        <f t="shared" si="1"/>
        <v>4780794301</v>
      </c>
      <c r="J21" s="89">
        <f>SUM(J16:J20)</f>
        <v>418838978</v>
      </c>
      <c r="K21" s="90">
        <f>SUM(K16:K20)</f>
        <v>172465771</v>
      </c>
      <c r="L21" s="90">
        <f t="shared" si="2"/>
        <v>591304749</v>
      </c>
      <c r="M21" s="106">
        <f t="shared" si="3"/>
        <v>0.1302714590349306</v>
      </c>
      <c r="N21" s="89">
        <f>SUM(N16:N20)</f>
        <v>657702498</v>
      </c>
      <c r="O21" s="90">
        <f>SUM(O16:O20)</f>
        <v>306181369</v>
      </c>
      <c r="P21" s="90">
        <f t="shared" si="4"/>
        <v>963883867</v>
      </c>
      <c r="Q21" s="106">
        <f t="shared" si="5"/>
        <v>0.21235506379185362</v>
      </c>
      <c r="R21" s="89">
        <f>SUM(R16:R20)</f>
        <v>921579807</v>
      </c>
      <c r="S21" s="90">
        <f>SUM(S16:S20)</f>
        <v>218815132</v>
      </c>
      <c r="T21" s="90">
        <f t="shared" si="6"/>
        <v>1140394939</v>
      </c>
      <c r="U21" s="106">
        <f t="shared" si="7"/>
        <v>0.23853670900700816</v>
      </c>
      <c r="V21" s="89">
        <f>SUM(V16:V20)</f>
        <v>0</v>
      </c>
      <c r="W21" s="90">
        <f>SUM(W16:W20)</f>
        <v>0</v>
      </c>
      <c r="X21" s="90">
        <f t="shared" si="8"/>
        <v>0</v>
      </c>
      <c r="Y21" s="106">
        <f t="shared" si="9"/>
        <v>0</v>
      </c>
      <c r="Z21" s="89">
        <f t="shared" si="10"/>
        <v>1998121283</v>
      </c>
      <c r="AA21" s="90">
        <f t="shared" si="11"/>
        <v>697462272</v>
      </c>
      <c r="AB21" s="90">
        <f t="shared" si="12"/>
        <v>2695583555</v>
      </c>
      <c r="AC21" s="106">
        <f t="shared" si="13"/>
        <v>0.5638359204110004</v>
      </c>
      <c r="AD21" s="89">
        <f>SUM(AD16:AD20)</f>
        <v>1758167493</v>
      </c>
      <c r="AE21" s="90">
        <f>SUM(AE16:AE20)</f>
        <v>782143548</v>
      </c>
      <c r="AF21" s="90">
        <f t="shared" si="14"/>
        <v>2540311041</v>
      </c>
      <c r="AG21" s="90">
        <f>SUM(AG16:AG20)</f>
        <v>3247218765</v>
      </c>
      <c r="AH21" s="90">
        <f>SUM(AH16:AH20)</f>
        <v>3247218765</v>
      </c>
      <c r="AI21" s="91">
        <f>SUM(AI16:AI20)</f>
        <v>1132161554</v>
      </c>
      <c r="AJ21" s="129">
        <f t="shared" si="15"/>
        <v>0.3486557685004016</v>
      </c>
      <c r="AK21" s="130">
        <f t="shared" si="16"/>
        <v>-0.5510805879302557</v>
      </c>
    </row>
    <row r="22" spans="1:37" ht="13.5">
      <c r="A22" s="62" t="s">
        <v>97</v>
      </c>
      <c r="B22" s="63" t="s">
        <v>377</v>
      </c>
      <c r="C22" s="64" t="s">
        <v>378</v>
      </c>
      <c r="D22" s="85">
        <v>312413242</v>
      </c>
      <c r="E22" s="86">
        <v>69532500</v>
      </c>
      <c r="F22" s="87">
        <f t="shared" si="0"/>
        <v>381945742</v>
      </c>
      <c r="G22" s="85">
        <v>313510686</v>
      </c>
      <c r="H22" s="86">
        <v>64385057</v>
      </c>
      <c r="I22" s="87">
        <f t="shared" si="1"/>
        <v>377895743</v>
      </c>
      <c r="J22" s="85">
        <v>61846011</v>
      </c>
      <c r="K22" s="86">
        <v>4912056</v>
      </c>
      <c r="L22" s="88">
        <f t="shared" si="2"/>
        <v>66758067</v>
      </c>
      <c r="M22" s="105">
        <f t="shared" si="3"/>
        <v>0.17478416345324777</v>
      </c>
      <c r="N22" s="85">
        <v>59037453</v>
      </c>
      <c r="O22" s="86">
        <v>18309004</v>
      </c>
      <c r="P22" s="88">
        <f t="shared" si="4"/>
        <v>77346457</v>
      </c>
      <c r="Q22" s="105">
        <f t="shared" si="5"/>
        <v>0.2025063994560777</v>
      </c>
      <c r="R22" s="85">
        <v>59235566</v>
      </c>
      <c r="S22" s="86">
        <v>11122267</v>
      </c>
      <c r="T22" s="88">
        <f t="shared" si="6"/>
        <v>70357833</v>
      </c>
      <c r="U22" s="105">
        <f t="shared" si="7"/>
        <v>0.18618318492145597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180119030</v>
      </c>
      <c r="AA22" s="88">
        <f t="shared" si="11"/>
        <v>34343327</v>
      </c>
      <c r="AB22" s="88">
        <f t="shared" si="12"/>
        <v>214462357</v>
      </c>
      <c r="AC22" s="105">
        <f t="shared" si="13"/>
        <v>0.5675172609711033</v>
      </c>
      <c r="AD22" s="85">
        <v>170877964</v>
      </c>
      <c r="AE22" s="86">
        <v>32410820</v>
      </c>
      <c r="AF22" s="88">
        <f t="shared" si="14"/>
        <v>203288784</v>
      </c>
      <c r="AG22" s="86">
        <v>317177237</v>
      </c>
      <c r="AH22" s="86">
        <v>317177237</v>
      </c>
      <c r="AI22" s="126">
        <v>58481390</v>
      </c>
      <c r="AJ22" s="127">
        <f t="shared" si="15"/>
        <v>0.18438079148788347</v>
      </c>
      <c r="AK22" s="128">
        <f t="shared" si="16"/>
        <v>-0.6539020421313554</v>
      </c>
    </row>
    <row r="23" spans="1:37" ht="13.5">
      <c r="A23" s="62" t="s">
        <v>97</v>
      </c>
      <c r="B23" s="63" t="s">
        <v>379</v>
      </c>
      <c r="C23" s="64" t="s">
        <v>380</v>
      </c>
      <c r="D23" s="85">
        <v>205548562</v>
      </c>
      <c r="E23" s="86">
        <v>55441271</v>
      </c>
      <c r="F23" s="87">
        <f t="shared" si="0"/>
        <v>260989833</v>
      </c>
      <c r="G23" s="85">
        <v>205548562</v>
      </c>
      <c r="H23" s="86">
        <v>55441271</v>
      </c>
      <c r="I23" s="87">
        <f t="shared" si="1"/>
        <v>260989833</v>
      </c>
      <c r="J23" s="85">
        <v>43726899</v>
      </c>
      <c r="K23" s="86">
        <v>13139331</v>
      </c>
      <c r="L23" s="88">
        <f t="shared" si="2"/>
        <v>56866230</v>
      </c>
      <c r="M23" s="105">
        <f t="shared" si="3"/>
        <v>0.21788676342806043</v>
      </c>
      <c r="N23" s="85">
        <v>54943160</v>
      </c>
      <c r="O23" s="86">
        <v>18357960</v>
      </c>
      <c r="P23" s="88">
        <f t="shared" si="4"/>
        <v>73301120</v>
      </c>
      <c r="Q23" s="105">
        <f t="shared" si="5"/>
        <v>0.28085814361971717</v>
      </c>
      <c r="R23" s="85">
        <v>43436446</v>
      </c>
      <c r="S23" s="86">
        <v>2261822</v>
      </c>
      <c r="T23" s="88">
        <f t="shared" si="6"/>
        <v>45698268</v>
      </c>
      <c r="U23" s="105">
        <f t="shared" si="7"/>
        <v>0.1750959701177325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142106505</v>
      </c>
      <c r="AA23" s="88">
        <f t="shared" si="11"/>
        <v>33759113</v>
      </c>
      <c r="AB23" s="88">
        <f t="shared" si="12"/>
        <v>175865618</v>
      </c>
      <c r="AC23" s="105">
        <f t="shared" si="13"/>
        <v>0.6738408771655101</v>
      </c>
      <c r="AD23" s="85">
        <v>136973694</v>
      </c>
      <c r="AE23" s="86">
        <v>30213510</v>
      </c>
      <c r="AF23" s="88">
        <f t="shared" si="14"/>
        <v>167187204</v>
      </c>
      <c r="AG23" s="86">
        <v>232794963</v>
      </c>
      <c r="AH23" s="86">
        <v>232794963</v>
      </c>
      <c r="AI23" s="126">
        <v>57537099</v>
      </c>
      <c r="AJ23" s="127">
        <f t="shared" si="15"/>
        <v>0.24715783476810022</v>
      </c>
      <c r="AK23" s="128">
        <f t="shared" si="16"/>
        <v>-0.7266640813013416</v>
      </c>
    </row>
    <row r="24" spans="1:37" ht="13.5">
      <c r="A24" s="62" t="s">
        <v>97</v>
      </c>
      <c r="B24" s="63" t="s">
        <v>69</v>
      </c>
      <c r="C24" s="64" t="s">
        <v>70</v>
      </c>
      <c r="D24" s="85">
        <v>3549930516</v>
      </c>
      <c r="E24" s="86">
        <v>1889186104</v>
      </c>
      <c r="F24" s="87">
        <f t="shared" si="0"/>
        <v>5439116620</v>
      </c>
      <c r="G24" s="85">
        <v>3740342188</v>
      </c>
      <c r="H24" s="86">
        <v>1533659102</v>
      </c>
      <c r="I24" s="87">
        <f t="shared" si="1"/>
        <v>5274001290</v>
      </c>
      <c r="J24" s="85">
        <v>729734077</v>
      </c>
      <c r="K24" s="86">
        <v>170032755</v>
      </c>
      <c r="L24" s="88">
        <f t="shared" si="2"/>
        <v>899766832</v>
      </c>
      <c r="M24" s="105">
        <f t="shared" si="3"/>
        <v>0.16542517744361215</v>
      </c>
      <c r="N24" s="85">
        <v>734248466</v>
      </c>
      <c r="O24" s="86">
        <v>297036399</v>
      </c>
      <c r="P24" s="88">
        <f t="shared" si="4"/>
        <v>1031284865</v>
      </c>
      <c r="Q24" s="105">
        <f t="shared" si="5"/>
        <v>0.18960521295092217</v>
      </c>
      <c r="R24" s="85">
        <v>671331435</v>
      </c>
      <c r="S24" s="86">
        <v>176820773</v>
      </c>
      <c r="T24" s="88">
        <f t="shared" si="6"/>
        <v>848152208</v>
      </c>
      <c r="U24" s="105">
        <f t="shared" si="7"/>
        <v>0.1608175958561436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2135313978</v>
      </c>
      <c r="AA24" s="88">
        <f t="shared" si="11"/>
        <v>643889927</v>
      </c>
      <c r="AB24" s="88">
        <f t="shared" si="12"/>
        <v>2779203905</v>
      </c>
      <c r="AC24" s="105">
        <f t="shared" si="13"/>
        <v>0.5269630688694807</v>
      </c>
      <c r="AD24" s="85">
        <v>2637094966</v>
      </c>
      <c r="AE24" s="86">
        <v>1213028812</v>
      </c>
      <c r="AF24" s="88">
        <f t="shared" si="14"/>
        <v>3850123778</v>
      </c>
      <c r="AG24" s="86">
        <v>5261236000</v>
      </c>
      <c r="AH24" s="86">
        <v>5261236000</v>
      </c>
      <c r="AI24" s="126">
        <v>2414076568</v>
      </c>
      <c r="AJ24" s="127">
        <f t="shared" si="15"/>
        <v>0.4588420987007616</v>
      </c>
      <c r="AK24" s="128">
        <f t="shared" si="16"/>
        <v>-0.7797078076173997</v>
      </c>
    </row>
    <row r="25" spans="1:37" ht="13.5">
      <c r="A25" s="62" t="s">
        <v>97</v>
      </c>
      <c r="B25" s="63" t="s">
        <v>381</v>
      </c>
      <c r="C25" s="64" t="s">
        <v>382</v>
      </c>
      <c r="D25" s="85">
        <v>304274644</v>
      </c>
      <c r="E25" s="86">
        <v>104165942</v>
      </c>
      <c r="F25" s="87">
        <f t="shared" si="0"/>
        <v>408440586</v>
      </c>
      <c r="G25" s="85">
        <v>296608223</v>
      </c>
      <c r="H25" s="86">
        <v>115327903</v>
      </c>
      <c r="I25" s="87">
        <f t="shared" si="1"/>
        <v>411936126</v>
      </c>
      <c r="J25" s="85">
        <v>0</v>
      </c>
      <c r="K25" s="86">
        <v>0</v>
      </c>
      <c r="L25" s="88">
        <f t="shared" si="2"/>
        <v>0</v>
      </c>
      <c r="M25" s="105">
        <f t="shared" si="3"/>
        <v>0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0</v>
      </c>
      <c r="AA25" s="88">
        <f t="shared" si="11"/>
        <v>0</v>
      </c>
      <c r="AB25" s="88">
        <f t="shared" si="12"/>
        <v>0</v>
      </c>
      <c r="AC25" s="105">
        <f t="shared" si="13"/>
        <v>0</v>
      </c>
      <c r="AD25" s="85">
        <v>157371102</v>
      </c>
      <c r="AE25" s="86">
        <v>24942152</v>
      </c>
      <c r="AF25" s="88">
        <f t="shared" si="14"/>
        <v>182313254</v>
      </c>
      <c r="AG25" s="86">
        <v>576155640</v>
      </c>
      <c r="AH25" s="86">
        <v>576155640</v>
      </c>
      <c r="AI25" s="126">
        <v>59852852</v>
      </c>
      <c r="AJ25" s="127">
        <f t="shared" si="15"/>
        <v>0.10388313130111856</v>
      </c>
      <c r="AK25" s="128">
        <f t="shared" si="16"/>
        <v>-1</v>
      </c>
    </row>
    <row r="26" spans="1:37" ht="13.5">
      <c r="A26" s="62" t="s">
        <v>112</v>
      </c>
      <c r="B26" s="63" t="s">
        <v>383</v>
      </c>
      <c r="C26" s="64" t="s">
        <v>384</v>
      </c>
      <c r="D26" s="85">
        <v>786032000</v>
      </c>
      <c r="E26" s="86">
        <v>309134000</v>
      </c>
      <c r="F26" s="87">
        <f t="shared" si="0"/>
        <v>1095166000</v>
      </c>
      <c r="G26" s="85">
        <v>742658000</v>
      </c>
      <c r="H26" s="86">
        <v>683923761</v>
      </c>
      <c r="I26" s="87">
        <f t="shared" si="1"/>
        <v>1426581761</v>
      </c>
      <c r="J26" s="85">
        <v>158688414</v>
      </c>
      <c r="K26" s="86">
        <v>113211279</v>
      </c>
      <c r="L26" s="88">
        <f t="shared" si="2"/>
        <v>271899693</v>
      </c>
      <c r="M26" s="105">
        <f t="shared" si="3"/>
        <v>0.2482725842475022</v>
      </c>
      <c r="N26" s="85">
        <v>187220713</v>
      </c>
      <c r="O26" s="86">
        <v>129034409</v>
      </c>
      <c r="P26" s="88">
        <f t="shared" si="4"/>
        <v>316255122</v>
      </c>
      <c r="Q26" s="105">
        <f t="shared" si="5"/>
        <v>0.28877368545042487</v>
      </c>
      <c r="R26" s="85">
        <v>191555580</v>
      </c>
      <c r="S26" s="86">
        <v>85048055</v>
      </c>
      <c r="T26" s="88">
        <f t="shared" si="6"/>
        <v>276603635</v>
      </c>
      <c r="U26" s="105">
        <f t="shared" si="7"/>
        <v>0.19389259176151769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537464707</v>
      </c>
      <c r="AA26" s="88">
        <f t="shared" si="11"/>
        <v>327293743</v>
      </c>
      <c r="AB26" s="88">
        <f t="shared" si="12"/>
        <v>864758450</v>
      </c>
      <c r="AC26" s="105">
        <f t="shared" si="13"/>
        <v>0.6061751759631532</v>
      </c>
      <c r="AD26" s="85">
        <v>346293048</v>
      </c>
      <c r="AE26" s="86">
        <v>202158200</v>
      </c>
      <c r="AF26" s="88">
        <f t="shared" si="14"/>
        <v>548451248</v>
      </c>
      <c r="AG26" s="86">
        <v>1001430000</v>
      </c>
      <c r="AH26" s="86">
        <v>1001430000</v>
      </c>
      <c r="AI26" s="126">
        <v>134596821</v>
      </c>
      <c r="AJ26" s="127">
        <f t="shared" si="15"/>
        <v>0.13440462238998233</v>
      </c>
      <c r="AK26" s="128">
        <f t="shared" si="16"/>
        <v>-0.49566413421672073</v>
      </c>
    </row>
    <row r="27" spans="1:37" ht="13.5">
      <c r="A27" s="65"/>
      <c r="B27" s="66" t="s">
        <v>385</v>
      </c>
      <c r="C27" s="67"/>
      <c r="D27" s="89">
        <f>SUM(D22:D26)</f>
        <v>5158198964</v>
      </c>
      <c r="E27" s="90">
        <f>SUM(E22:E26)</f>
        <v>2427459817</v>
      </c>
      <c r="F27" s="91">
        <f t="shared" si="0"/>
        <v>7585658781</v>
      </c>
      <c r="G27" s="89">
        <f>SUM(G22:G26)</f>
        <v>5298667659</v>
      </c>
      <c r="H27" s="90">
        <f>SUM(H22:H26)</f>
        <v>2452737094</v>
      </c>
      <c r="I27" s="91">
        <f t="shared" si="1"/>
        <v>7751404753</v>
      </c>
      <c r="J27" s="89">
        <f>SUM(J22:J26)</f>
        <v>993995401</v>
      </c>
      <c r="K27" s="90">
        <f>SUM(K22:K26)</f>
        <v>301295421</v>
      </c>
      <c r="L27" s="90">
        <f t="shared" si="2"/>
        <v>1295290822</v>
      </c>
      <c r="M27" s="106">
        <f t="shared" si="3"/>
        <v>0.17075521841878114</v>
      </c>
      <c r="N27" s="89">
        <f>SUM(N22:N26)</f>
        <v>1035449792</v>
      </c>
      <c r="O27" s="90">
        <f>SUM(O22:O26)</f>
        <v>462737772</v>
      </c>
      <c r="P27" s="90">
        <f t="shared" si="4"/>
        <v>1498187564</v>
      </c>
      <c r="Q27" s="106">
        <f t="shared" si="5"/>
        <v>0.19750263058925746</v>
      </c>
      <c r="R27" s="89">
        <f>SUM(R22:R26)</f>
        <v>965559027</v>
      </c>
      <c r="S27" s="90">
        <f>SUM(S22:S26)</f>
        <v>275252917</v>
      </c>
      <c r="T27" s="90">
        <f t="shared" si="6"/>
        <v>1240811944</v>
      </c>
      <c r="U27" s="106">
        <f t="shared" si="7"/>
        <v>0.16007575188481452</v>
      </c>
      <c r="V27" s="89">
        <f>SUM(V22:V26)</f>
        <v>0</v>
      </c>
      <c r="W27" s="90">
        <f>SUM(W22:W26)</f>
        <v>0</v>
      </c>
      <c r="X27" s="90">
        <f t="shared" si="8"/>
        <v>0</v>
      </c>
      <c r="Y27" s="106">
        <f t="shared" si="9"/>
        <v>0</v>
      </c>
      <c r="Z27" s="89">
        <f t="shared" si="10"/>
        <v>2995004220</v>
      </c>
      <c r="AA27" s="90">
        <f t="shared" si="11"/>
        <v>1039286110</v>
      </c>
      <c r="AB27" s="90">
        <f t="shared" si="12"/>
        <v>4034290330</v>
      </c>
      <c r="AC27" s="106">
        <f t="shared" si="13"/>
        <v>0.5204592533293558</v>
      </c>
      <c r="AD27" s="89">
        <f>SUM(AD22:AD26)</f>
        <v>3448610774</v>
      </c>
      <c r="AE27" s="90">
        <f>SUM(AE22:AE26)</f>
        <v>1502753494</v>
      </c>
      <c r="AF27" s="90">
        <f t="shared" si="14"/>
        <v>4951364268</v>
      </c>
      <c r="AG27" s="90">
        <f>SUM(AG22:AG26)</f>
        <v>7388793840</v>
      </c>
      <c r="AH27" s="90">
        <f>SUM(AH22:AH26)</f>
        <v>7388793840</v>
      </c>
      <c r="AI27" s="91">
        <f>SUM(AI22:AI26)</f>
        <v>2724544730</v>
      </c>
      <c r="AJ27" s="129">
        <f t="shared" si="15"/>
        <v>0.3687401203766703</v>
      </c>
      <c r="AK27" s="130">
        <f t="shared" si="16"/>
        <v>-0.7493999881973539</v>
      </c>
    </row>
    <row r="28" spans="1:37" ht="13.5">
      <c r="A28" s="62" t="s">
        <v>97</v>
      </c>
      <c r="B28" s="63" t="s">
        <v>386</v>
      </c>
      <c r="C28" s="64" t="s">
        <v>387</v>
      </c>
      <c r="D28" s="85">
        <v>397249548</v>
      </c>
      <c r="E28" s="86">
        <v>63228012</v>
      </c>
      <c r="F28" s="87">
        <f t="shared" si="0"/>
        <v>460477560</v>
      </c>
      <c r="G28" s="85">
        <v>365617997</v>
      </c>
      <c r="H28" s="86">
        <v>111076000</v>
      </c>
      <c r="I28" s="87">
        <f t="shared" si="1"/>
        <v>476693997</v>
      </c>
      <c r="J28" s="85">
        <v>63327987</v>
      </c>
      <c r="K28" s="86">
        <v>9738036</v>
      </c>
      <c r="L28" s="88">
        <f t="shared" si="2"/>
        <v>73066023</v>
      </c>
      <c r="M28" s="105">
        <f t="shared" si="3"/>
        <v>0.15867444876141196</v>
      </c>
      <c r="N28" s="85">
        <v>75588580</v>
      </c>
      <c r="O28" s="86">
        <v>25164402</v>
      </c>
      <c r="P28" s="88">
        <f t="shared" si="4"/>
        <v>100752982</v>
      </c>
      <c r="Q28" s="105">
        <f t="shared" si="5"/>
        <v>0.218801068178002</v>
      </c>
      <c r="R28" s="85">
        <v>71917253</v>
      </c>
      <c r="S28" s="86">
        <v>21216336</v>
      </c>
      <c r="T28" s="88">
        <f t="shared" si="6"/>
        <v>93133589</v>
      </c>
      <c r="U28" s="105">
        <f t="shared" si="7"/>
        <v>0.19537394971642574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210833820</v>
      </c>
      <c r="AA28" s="88">
        <f t="shared" si="11"/>
        <v>56118774</v>
      </c>
      <c r="AB28" s="88">
        <f t="shared" si="12"/>
        <v>266952594</v>
      </c>
      <c r="AC28" s="105">
        <f t="shared" si="13"/>
        <v>0.5600082981535847</v>
      </c>
      <c r="AD28" s="85">
        <v>190897660</v>
      </c>
      <c r="AE28" s="86">
        <v>60435</v>
      </c>
      <c r="AF28" s="88">
        <f t="shared" si="14"/>
        <v>190958095</v>
      </c>
      <c r="AG28" s="86">
        <v>293549160</v>
      </c>
      <c r="AH28" s="86">
        <v>293549160</v>
      </c>
      <c r="AI28" s="126">
        <v>53631262</v>
      </c>
      <c r="AJ28" s="127">
        <f t="shared" si="15"/>
        <v>0.1826994224749272</v>
      </c>
      <c r="AK28" s="128">
        <f t="shared" si="16"/>
        <v>-0.5122825822073687</v>
      </c>
    </row>
    <row r="29" spans="1:37" ht="13.5">
      <c r="A29" s="62" t="s">
        <v>97</v>
      </c>
      <c r="B29" s="63" t="s">
        <v>388</v>
      </c>
      <c r="C29" s="64" t="s">
        <v>389</v>
      </c>
      <c r="D29" s="85">
        <v>574260766</v>
      </c>
      <c r="E29" s="86">
        <v>98625950</v>
      </c>
      <c r="F29" s="87">
        <f t="shared" si="0"/>
        <v>672886716</v>
      </c>
      <c r="G29" s="85">
        <v>555025414</v>
      </c>
      <c r="H29" s="86">
        <v>147296282</v>
      </c>
      <c r="I29" s="87">
        <f t="shared" si="1"/>
        <v>702321696</v>
      </c>
      <c r="J29" s="85">
        <v>79639993</v>
      </c>
      <c r="K29" s="86">
        <v>4158698</v>
      </c>
      <c r="L29" s="88">
        <f t="shared" si="2"/>
        <v>83798691</v>
      </c>
      <c r="M29" s="105">
        <f t="shared" si="3"/>
        <v>0.12453610542075258</v>
      </c>
      <c r="N29" s="85">
        <v>135187216</v>
      </c>
      <c r="O29" s="86">
        <v>25464724</v>
      </c>
      <c r="P29" s="88">
        <f t="shared" si="4"/>
        <v>160651940</v>
      </c>
      <c r="Q29" s="105">
        <f t="shared" si="5"/>
        <v>0.23875035155248925</v>
      </c>
      <c r="R29" s="85">
        <v>88383491</v>
      </c>
      <c r="S29" s="86">
        <v>10784244</v>
      </c>
      <c r="T29" s="88">
        <f t="shared" si="6"/>
        <v>99167735</v>
      </c>
      <c r="U29" s="105">
        <f t="shared" si="7"/>
        <v>0.14119987402468057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303210700</v>
      </c>
      <c r="AA29" s="88">
        <f t="shared" si="11"/>
        <v>40407666</v>
      </c>
      <c r="AB29" s="88">
        <f t="shared" si="12"/>
        <v>343618366</v>
      </c>
      <c r="AC29" s="105">
        <f t="shared" si="13"/>
        <v>0.48926064502498295</v>
      </c>
      <c r="AD29" s="85">
        <v>304460309</v>
      </c>
      <c r="AE29" s="86">
        <v>40714628</v>
      </c>
      <c r="AF29" s="88">
        <f t="shared" si="14"/>
        <v>345174937</v>
      </c>
      <c r="AG29" s="86">
        <v>594452759</v>
      </c>
      <c r="AH29" s="86">
        <v>594452759</v>
      </c>
      <c r="AI29" s="126">
        <v>98277188</v>
      </c>
      <c r="AJ29" s="127">
        <f t="shared" si="15"/>
        <v>0.16532379825324353</v>
      </c>
      <c r="AK29" s="128">
        <f t="shared" si="16"/>
        <v>-0.7127029677708031</v>
      </c>
    </row>
    <row r="30" spans="1:37" ht="13.5">
      <c r="A30" s="62" t="s">
        <v>97</v>
      </c>
      <c r="B30" s="63" t="s">
        <v>390</v>
      </c>
      <c r="C30" s="64" t="s">
        <v>391</v>
      </c>
      <c r="D30" s="85">
        <v>424047104</v>
      </c>
      <c r="E30" s="86">
        <v>75615456</v>
      </c>
      <c r="F30" s="87">
        <f t="shared" si="0"/>
        <v>499662560</v>
      </c>
      <c r="G30" s="85">
        <v>418223263</v>
      </c>
      <c r="H30" s="86">
        <v>84315451</v>
      </c>
      <c r="I30" s="87">
        <f t="shared" si="1"/>
        <v>502538714</v>
      </c>
      <c r="J30" s="85">
        <v>69623420</v>
      </c>
      <c r="K30" s="86">
        <v>1186579</v>
      </c>
      <c r="L30" s="88">
        <f t="shared" si="2"/>
        <v>70809999</v>
      </c>
      <c r="M30" s="105">
        <f t="shared" si="3"/>
        <v>0.1417156390504824</v>
      </c>
      <c r="N30" s="85">
        <v>49463838</v>
      </c>
      <c r="O30" s="86">
        <v>15901270</v>
      </c>
      <c r="P30" s="88">
        <f t="shared" si="4"/>
        <v>65365108</v>
      </c>
      <c r="Q30" s="105">
        <f t="shared" si="5"/>
        <v>0.1308185027911637</v>
      </c>
      <c r="R30" s="85">
        <v>111802343</v>
      </c>
      <c r="S30" s="86">
        <v>13839737</v>
      </c>
      <c r="T30" s="88">
        <f t="shared" si="6"/>
        <v>125642080</v>
      </c>
      <c r="U30" s="105">
        <f t="shared" si="7"/>
        <v>0.2500147282185308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230889601</v>
      </c>
      <c r="AA30" s="88">
        <f t="shared" si="11"/>
        <v>30927586</v>
      </c>
      <c r="AB30" s="88">
        <f t="shared" si="12"/>
        <v>261817187</v>
      </c>
      <c r="AC30" s="105">
        <f t="shared" si="13"/>
        <v>0.5209890894097365</v>
      </c>
      <c r="AD30" s="85">
        <v>118670552</v>
      </c>
      <c r="AE30" s="86">
        <v>47590824</v>
      </c>
      <c r="AF30" s="88">
        <f t="shared" si="14"/>
        <v>166261376</v>
      </c>
      <c r="AG30" s="86">
        <v>404256058</v>
      </c>
      <c r="AH30" s="86">
        <v>404256058</v>
      </c>
      <c r="AI30" s="126">
        <v>50174480</v>
      </c>
      <c r="AJ30" s="127">
        <f t="shared" si="15"/>
        <v>0.12411559210326045</v>
      </c>
      <c r="AK30" s="128">
        <f t="shared" si="16"/>
        <v>-0.24430987507284918</v>
      </c>
    </row>
    <row r="31" spans="1:37" ht="13.5">
      <c r="A31" s="62" t="s">
        <v>97</v>
      </c>
      <c r="B31" s="63" t="s">
        <v>392</v>
      </c>
      <c r="C31" s="64" t="s">
        <v>393</v>
      </c>
      <c r="D31" s="85">
        <v>1040177242</v>
      </c>
      <c r="E31" s="86">
        <v>515363100</v>
      </c>
      <c r="F31" s="87">
        <f t="shared" si="0"/>
        <v>1555540342</v>
      </c>
      <c r="G31" s="85">
        <v>995719733</v>
      </c>
      <c r="H31" s="86">
        <v>529935720</v>
      </c>
      <c r="I31" s="87">
        <f t="shared" si="1"/>
        <v>1525655453</v>
      </c>
      <c r="J31" s="85">
        <v>198222002</v>
      </c>
      <c r="K31" s="86">
        <v>50699316</v>
      </c>
      <c r="L31" s="88">
        <f t="shared" si="2"/>
        <v>248921318</v>
      </c>
      <c r="M31" s="105">
        <f t="shared" si="3"/>
        <v>0.1600224123277672</v>
      </c>
      <c r="N31" s="85">
        <v>224535696</v>
      </c>
      <c r="O31" s="86">
        <v>59056247</v>
      </c>
      <c r="P31" s="88">
        <f t="shared" si="4"/>
        <v>283591943</v>
      </c>
      <c r="Q31" s="105">
        <f t="shared" si="5"/>
        <v>0.1823108892408269</v>
      </c>
      <c r="R31" s="85">
        <v>191457495</v>
      </c>
      <c r="S31" s="86">
        <v>58110988</v>
      </c>
      <c r="T31" s="88">
        <f t="shared" si="6"/>
        <v>249568483</v>
      </c>
      <c r="U31" s="105">
        <f t="shared" si="7"/>
        <v>0.1635811562232197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614215193</v>
      </c>
      <c r="AA31" s="88">
        <f t="shared" si="11"/>
        <v>167866551</v>
      </c>
      <c r="AB31" s="88">
        <f t="shared" si="12"/>
        <v>782081744</v>
      </c>
      <c r="AC31" s="105">
        <f t="shared" si="13"/>
        <v>0.5126201610344849</v>
      </c>
      <c r="AD31" s="85">
        <v>706467022</v>
      </c>
      <c r="AE31" s="86">
        <v>200621715</v>
      </c>
      <c r="AF31" s="88">
        <f t="shared" si="14"/>
        <v>907088737</v>
      </c>
      <c r="AG31" s="86">
        <v>1231779492</v>
      </c>
      <c r="AH31" s="86">
        <v>1231779492</v>
      </c>
      <c r="AI31" s="126">
        <v>383753308</v>
      </c>
      <c r="AJ31" s="127">
        <f t="shared" si="15"/>
        <v>0.3115438359644325</v>
      </c>
      <c r="AK31" s="128">
        <f t="shared" si="16"/>
        <v>-0.7248687225183792</v>
      </c>
    </row>
    <row r="32" spans="1:37" ht="13.5">
      <c r="A32" s="62" t="s">
        <v>97</v>
      </c>
      <c r="B32" s="63" t="s">
        <v>394</v>
      </c>
      <c r="C32" s="64" t="s">
        <v>395</v>
      </c>
      <c r="D32" s="85">
        <v>704658324</v>
      </c>
      <c r="E32" s="86">
        <v>59630088</v>
      </c>
      <c r="F32" s="87">
        <f t="shared" si="0"/>
        <v>764288412</v>
      </c>
      <c r="G32" s="85">
        <v>594220735</v>
      </c>
      <c r="H32" s="86">
        <v>62633091</v>
      </c>
      <c r="I32" s="87">
        <f t="shared" si="1"/>
        <v>656853826</v>
      </c>
      <c r="J32" s="85">
        <v>96675551</v>
      </c>
      <c r="K32" s="86">
        <v>10836652</v>
      </c>
      <c r="L32" s="88">
        <f t="shared" si="2"/>
        <v>107512203</v>
      </c>
      <c r="M32" s="105">
        <f t="shared" si="3"/>
        <v>0.14066967562501784</v>
      </c>
      <c r="N32" s="85">
        <v>81785587</v>
      </c>
      <c r="O32" s="86">
        <v>6876828</v>
      </c>
      <c r="P32" s="88">
        <f t="shared" si="4"/>
        <v>88662415</v>
      </c>
      <c r="Q32" s="105">
        <f t="shared" si="5"/>
        <v>0.11600648866046133</v>
      </c>
      <c r="R32" s="85">
        <v>217375799</v>
      </c>
      <c r="S32" s="86">
        <v>1869805</v>
      </c>
      <c r="T32" s="88">
        <f t="shared" si="6"/>
        <v>219245604</v>
      </c>
      <c r="U32" s="105">
        <f t="shared" si="7"/>
        <v>0.33378142186538773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395836937</v>
      </c>
      <c r="AA32" s="88">
        <f t="shared" si="11"/>
        <v>19583285</v>
      </c>
      <c r="AB32" s="88">
        <f t="shared" si="12"/>
        <v>415420222</v>
      </c>
      <c r="AC32" s="105">
        <f t="shared" si="13"/>
        <v>0.6324393732008192</v>
      </c>
      <c r="AD32" s="85">
        <v>592176192</v>
      </c>
      <c r="AE32" s="86">
        <v>25087677</v>
      </c>
      <c r="AF32" s="88">
        <f t="shared" si="14"/>
        <v>617263869</v>
      </c>
      <c r="AG32" s="86">
        <v>794543346</v>
      </c>
      <c r="AH32" s="86">
        <v>794543346</v>
      </c>
      <c r="AI32" s="126">
        <v>164903393</v>
      </c>
      <c r="AJ32" s="127">
        <f t="shared" si="15"/>
        <v>0.20754486691025664</v>
      </c>
      <c r="AK32" s="128">
        <f t="shared" si="16"/>
        <v>-0.6448105664192051</v>
      </c>
    </row>
    <row r="33" spans="1:37" ht="13.5">
      <c r="A33" s="62" t="s">
        <v>112</v>
      </c>
      <c r="B33" s="63" t="s">
        <v>396</v>
      </c>
      <c r="C33" s="64" t="s">
        <v>397</v>
      </c>
      <c r="D33" s="85">
        <v>168984924</v>
      </c>
      <c r="E33" s="86">
        <v>10328004</v>
      </c>
      <c r="F33" s="87">
        <f t="shared" si="0"/>
        <v>179312928</v>
      </c>
      <c r="G33" s="85">
        <v>169484921</v>
      </c>
      <c r="H33" s="86">
        <v>29506728</v>
      </c>
      <c r="I33" s="87">
        <f t="shared" si="1"/>
        <v>198991649</v>
      </c>
      <c r="J33" s="85">
        <v>33281212</v>
      </c>
      <c r="K33" s="86">
        <v>44474</v>
      </c>
      <c r="L33" s="88">
        <f t="shared" si="2"/>
        <v>33325686</v>
      </c>
      <c r="M33" s="105">
        <f t="shared" si="3"/>
        <v>0.18585210989360454</v>
      </c>
      <c r="N33" s="85">
        <v>53531112</v>
      </c>
      <c r="O33" s="86">
        <v>414367</v>
      </c>
      <c r="P33" s="88">
        <f t="shared" si="4"/>
        <v>53945479</v>
      </c>
      <c r="Q33" s="105">
        <f t="shared" si="5"/>
        <v>0.30084545270489366</v>
      </c>
      <c r="R33" s="85">
        <v>41052904</v>
      </c>
      <c r="S33" s="86">
        <v>4398500</v>
      </c>
      <c r="T33" s="88">
        <f t="shared" si="6"/>
        <v>45451404</v>
      </c>
      <c r="U33" s="105">
        <f t="shared" si="7"/>
        <v>0.228408600202112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127865228</v>
      </c>
      <c r="AA33" s="88">
        <f t="shared" si="11"/>
        <v>4857341</v>
      </c>
      <c r="AB33" s="88">
        <f t="shared" si="12"/>
        <v>132722569</v>
      </c>
      <c r="AC33" s="105">
        <f t="shared" si="13"/>
        <v>0.6669755724271625</v>
      </c>
      <c r="AD33" s="85">
        <v>36223274</v>
      </c>
      <c r="AE33" s="86">
        <v>0</v>
      </c>
      <c r="AF33" s="88">
        <f t="shared" si="14"/>
        <v>36223274</v>
      </c>
      <c r="AG33" s="86">
        <v>164356932</v>
      </c>
      <c r="AH33" s="86">
        <v>164356932</v>
      </c>
      <c r="AI33" s="126">
        <v>13007666</v>
      </c>
      <c r="AJ33" s="127">
        <f t="shared" si="15"/>
        <v>0.0791427890610662</v>
      </c>
      <c r="AK33" s="128">
        <f t="shared" si="16"/>
        <v>0.25475692782491177</v>
      </c>
    </row>
    <row r="34" spans="1:37" ht="13.5">
      <c r="A34" s="65"/>
      <c r="B34" s="66" t="s">
        <v>398</v>
      </c>
      <c r="C34" s="67"/>
      <c r="D34" s="89">
        <f>SUM(D28:D33)</f>
        <v>3309377908</v>
      </c>
      <c r="E34" s="90">
        <f>SUM(E28:E33)</f>
        <v>822790610</v>
      </c>
      <c r="F34" s="91">
        <f t="shared" si="0"/>
        <v>4132168518</v>
      </c>
      <c r="G34" s="89">
        <f>SUM(G28:G33)</f>
        <v>3098292063</v>
      </c>
      <c r="H34" s="90">
        <f>SUM(H28:H33)</f>
        <v>964763272</v>
      </c>
      <c r="I34" s="91">
        <f t="shared" si="1"/>
        <v>4063055335</v>
      </c>
      <c r="J34" s="89">
        <f>SUM(J28:J33)</f>
        <v>540770165</v>
      </c>
      <c r="K34" s="90">
        <f>SUM(K28:K33)</f>
        <v>76663755</v>
      </c>
      <c r="L34" s="90">
        <f t="shared" si="2"/>
        <v>617433920</v>
      </c>
      <c r="M34" s="106">
        <f t="shared" si="3"/>
        <v>0.14942128262930635</v>
      </c>
      <c r="N34" s="89">
        <f>SUM(N28:N33)</f>
        <v>620092029</v>
      </c>
      <c r="O34" s="90">
        <f>SUM(O28:O33)</f>
        <v>132877838</v>
      </c>
      <c r="P34" s="90">
        <f t="shared" si="4"/>
        <v>752969867</v>
      </c>
      <c r="Q34" s="106">
        <f t="shared" si="5"/>
        <v>0.18222148097784815</v>
      </c>
      <c r="R34" s="89">
        <f>SUM(R28:R33)</f>
        <v>721989285</v>
      </c>
      <c r="S34" s="90">
        <f>SUM(S28:S33)</f>
        <v>110219610</v>
      </c>
      <c r="T34" s="90">
        <f t="shared" si="6"/>
        <v>832208895</v>
      </c>
      <c r="U34" s="106">
        <f t="shared" si="7"/>
        <v>0.20482342138714682</v>
      </c>
      <c r="V34" s="89">
        <f>SUM(V28:V33)</f>
        <v>0</v>
      </c>
      <c r="W34" s="90">
        <f>SUM(W28:W33)</f>
        <v>0</v>
      </c>
      <c r="X34" s="90">
        <f t="shared" si="8"/>
        <v>0</v>
      </c>
      <c r="Y34" s="106">
        <f t="shared" si="9"/>
        <v>0</v>
      </c>
      <c r="Z34" s="89">
        <f t="shared" si="10"/>
        <v>1882851479</v>
      </c>
      <c r="AA34" s="90">
        <f t="shared" si="11"/>
        <v>319761203</v>
      </c>
      <c r="AB34" s="90">
        <f t="shared" si="12"/>
        <v>2202612682</v>
      </c>
      <c r="AC34" s="106">
        <f t="shared" si="13"/>
        <v>0.5421074783368659</v>
      </c>
      <c r="AD34" s="89">
        <f>SUM(AD28:AD33)</f>
        <v>1948895009</v>
      </c>
      <c r="AE34" s="90">
        <f>SUM(AE28:AE33)</f>
        <v>314075279</v>
      </c>
      <c r="AF34" s="90">
        <f t="shared" si="14"/>
        <v>2262970288</v>
      </c>
      <c r="AG34" s="90">
        <f>SUM(AG28:AG33)</f>
        <v>3482937747</v>
      </c>
      <c r="AH34" s="90">
        <f>SUM(AH28:AH33)</f>
        <v>3482937747</v>
      </c>
      <c r="AI34" s="91">
        <f>SUM(AI28:AI33)</f>
        <v>763747297</v>
      </c>
      <c r="AJ34" s="129">
        <f t="shared" si="15"/>
        <v>0.21928250014168282</v>
      </c>
      <c r="AK34" s="130">
        <f t="shared" si="16"/>
        <v>-0.6322493055198257</v>
      </c>
    </row>
    <row r="35" spans="1:37" ht="13.5">
      <c r="A35" s="62" t="s">
        <v>97</v>
      </c>
      <c r="B35" s="63" t="s">
        <v>399</v>
      </c>
      <c r="C35" s="64" t="s">
        <v>400</v>
      </c>
      <c r="D35" s="85">
        <v>298375308</v>
      </c>
      <c r="E35" s="86">
        <v>50216712</v>
      </c>
      <c r="F35" s="87">
        <f t="shared" si="0"/>
        <v>348592020</v>
      </c>
      <c r="G35" s="85">
        <v>292095668</v>
      </c>
      <c r="H35" s="86">
        <v>50360922</v>
      </c>
      <c r="I35" s="87">
        <f t="shared" si="1"/>
        <v>342456590</v>
      </c>
      <c r="J35" s="85">
        <v>46297144</v>
      </c>
      <c r="K35" s="86">
        <v>3115335</v>
      </c>
      <c r="L35" s="88">
        <f t="shared" si="2"/>
        <v>49412479</v>
      </c>
      <c r="M35" s="105">
        <f t="shared" si="3"/>
        <v>0.14174873825281487</v>
      </c>
      <c r="N35" s="85">
        <v>49467786</v>
      </c>
      <c r="O35" s="86">
        <v>11849976</v>
      </c>
      <c r="P35" s="88">
        <f t="shared" si="4"/>
        <v>61317762</v>
      </c>
      <c r="Q35" s="105">
        <f t="shared" si="5"/>
        <v>0.17590122114671472</v>
      </c>
      <c r="R35" s="85">
        <v>44670810</v>
      </c>
      <c r="S35" s="86">
        <v>15375526</v>
      </c>
      <c r="T35" s="88">
        <f t="shared" si="6"/>
        <v>60046336</v>
      </c>
      <c r="U35" s="105">
        <f t="shared" si="7"/>
        <v>0.1753399927272534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140435740</v>
      </c>
      <c r="AA35" s="88">
        <f t="shared" si="11"/>
        <v>30340837</v>
      </c>
      <c r="AB35" s="88">
        <f t="shared" si="12"/>
        <v>170776577</v>
      </c>
      <c r="AC35" s="105">
        <f t="shared" si="13"/>
        <v>0.4986809481458657</v>
      </c>
      <c r="AD35" s="85">
        <v>128044291</v>
      </c>
      <c r="AE35" s="86">
        <v>-37182032</v>
      </c>
      <c r="AF35" s="88">
        <f t="shared" si="14"/>
        <v>90862259</v>
      </c>
      <c r="AG35" s="86">
        <v>328388577</v>
      </c>
      <c r="AH35" s="86">
        <v>328388577</v>
      </c>
      <c r="AI35" s="126">
        <v>53740403</v>
      </c>
      <c r="AJ35" s="127">
        <f t="shared" si="15"/>
        <v>0.16364881961165173</v>
      </c>
      <c r="AK35" s="128">
        <f t="shared" si="16"/>
        <v>-0.3391498663928221</v>
      </c>
    </row>
    <row r="36" spans="1:37" ht="13.5">
      <c r="A36" s="62" t="s">
        <v>97</v>
      </c>
      <c r="B36" s="63" t="s">
        <v>401</v>
      </c>
      <c r="C36" s="64" t="s">
        <v>402</v>
      </c>
      <c r="D36" s="85">
        <v>482594516</v>
      </c>
      <c r="E36" s="86">
        <v>95653571</v>
      </c>
      <c r="F36" s="87">
        <f t="shared" si="0"/>
        <v>578248087</v>
      </c>
      <c r="G36" s="85">
        <v>485305414</v>
      </c>
      <c r="H36" s="86">
        <v>113090414</v>
      </c>
      <c r="I36" s="87">
        <f t="shared" si="1"/>
        <v>598395828</v>
      </c>
      <c r="J36" s="85">
        <v>92829722</v>
      </c>
      <c r="K36" s="86">
        <v>14245055</v>
      </c>
      <c r="L36" s="88">
        <f t="shared" si="2"/>
        <v>107074777</v>
      </c>
      <c r="M36" s="105">
        <f t="shared" si="3"/>
        <v>0.18517100083376498</v>
      </c>
      <c r="N36" s="85">
        <v>114684673</v>
      </c>
      <c r="O36" s="86">
        <v>34418887</v>
      </c>
      <c r="P36" s="88">
        <f t="shared" si="4"/>
        <v>149103560</v>
      </c>
      <c r="Q36" s="105">
        <f t="shared" si="5"/>
        <v>0.2578539615644245</v>
      </c>
      <c r="R36" s="85">
        <v>85269697</v>
      </c>
      <c r="S36" s="86">
        <v>23713805</v>
      </c>
      <c r="T36" s="88">
        <f t="shared" si="6"/>
        <v>108983502</v>
      </c>
      <c r="U36" s="105">
        <f t="shared" si="7"/>
        <v>0.18212610599952245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292784092</v>
      </c>
      <c r="AA36" s="88">
        <f t="shared" si="11"/>
        <v>72377747</v>
      </c>
      <c r="AB36" s="88">
        <f t="shared" si="12"/>
        <v>365161839</v>
      </c>
      <c r="AC36" s="105">
        <f t="shared" si="13"/>
        <v>0.6102346004324081</v>
      </c>
      <c r="AD36" s="85">
        <v>319403559</v>
      </c>
      <c r="AE36" s="86">
        <v>85793124</v>
      </c>
      <c r="AF36" s="88">
        <f t="shared" si="14"/>
        <v>405196683</v>
      </c>
      <c r="AG36" s="86">
        <v>547176912</v>
      </c>
      <c r="AH36" s="86">
        <v>547176912</v>
      </c>
      <c r="AI36" s="126">
        <v>121941352</v>
      </c>
      <c r="AJ36" s="127">
        <f t="shared" si="15"/>
        <v>0.22285544094740606</v>
      </c>
      <c r="AK36" s="128">
        <f t="shared" si="16"/>
        <v>-0.7310355524307192</v>
      </c>
    </row>
    <row r="37" spans="1:37" ht="13.5">
      <c r="A37" s="62" t="s">
        <v>97</v>
      </c>
      <c r="B37" s="63" t="s">
        <v>403</v>
      </c>
      <c r="C37" s="64" t="s">
        <v>404</v>
      </c>
      <c r="D37" s="85">
        <v>337027356</v>
      </c>
      <c r="E37" s="86">
        <v>90012694</v>
      </c>
      <c r="F37" s="87">
        <f t="shared" si="0"/>
        <v>427040050</v>
      </c>
      <c r="G37" s="85">
        <v>339028208</v>
      </c>
      <c r="H37" s="86">
        <v>89261323</v>
      </c>
      <c r="I37" s="87">
        <f t="shared" si="1"/>
        <v>428289531</v>
      </c>
      <c r="J37" s="85">
        <v>76019905</v>
      </c>
      <c r="K37" s="86">
        <v>14918201</v>
      </c>
      <c r="L37" s="88">
        <f t="shared" si="2"/>
        <v>90938106</v>
      </c>
      <c r="M37" s="105">
        <f t="shared" si="3"/>
        <v>0.21294982988129568</v>
      </c>
      <c r="N37" s="85">
        <v>72470490</v>
      </c>
      <c r="O37" s="86">
        <v>16825013</v>
      </c>
      <c r="P37" s="88">
        <f t="shared" si="4"/>
        <v>89295503</v>
      </c>
      <c r="Q37" s="105">
        <f t="shared" si="5"/>
        <v>0.20910334522487997</v>
      </c>
      <c r="R37" s="85">
        <v>67042220</v>
      </c>
      <c r="S37" s="86">
        <v>22084869</v>
      </c>
      <c r="T37" s="88">
        <f t="shared" si="6"/>
        <v>89127089</v>
      </c>
      <c r="U37" s="105">
        <f t="shared" si="7"/>
        <v>0.20810008778851052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215532615</v>
      </c>
      <c r="AA37" s="88">
        <f t="shared" si="11"/>
        <v>53828083</v>
      </c>
      <c r="AB37" s="88">
        <f t="shared" si="12"/>
        <v>269360698</v>
      </c>
      <c r="AC37" s="105">
        <f t="shared" si="13"/>
        <v>0.6289219756809792</v>
      </c>
      <c r="AD37" s="85">
        <v>151922578</v>
      </c>
      <c r="AE37" s="86">
        <v>55835837</v>
      </c>
      <c r="AF37" s="88">
        <f t="shared" si="14"/>
        <v>207758415</v>
      </c>
      <c r="AG37" s="86">
        <v>422511719</v>
      </c>
      <c r="AH37" s="86">
        <v>422511719</v>
      </c>
      <c r="AI37" s="126">
        <v>93263457</v>
      </c>
      <c r="AJ37" s="127">
        <f t="shared" si="15"/>
        <v>0.22073578744924705</v>
      </c>
      <c r="AK37" s="128">
        <f t="shared" si="16"/>
        <v>-0.5710061178508702</v>
      </c>
    </row>
    <row r="38" spans="1:37" ht="13.5">
      <c r="A38" s="62" t="s">
        <v>97</v>
      </c>
      <c r="B38" s="63" t="s">
        <v>405</v>
      </c>
      <c r="C38" s="64" t="s">
        <v>406</v>
      </c>
      <c r="D38" s="85">
        <v>576104266</v>
      </c>
      <c r="E38" s="86">
        <v>155357284</v>
      </c>
      <c r="F38" s="87">
        <f t="shared" si="0"/>
        <v>731461550</v>
      </c>
      <c r="G38" s="85">
        <v>616559950</v>
      </c>
      <c r="H38" s="86">
        <v>163092249</v>
      </c>
      <c r="I38" s="87">
        <f t="shared" si="1"/>
        <v>779652199</v>
      </c>
      <c r="J38" s="85">
        <v>91783543</v>
      </c>
      <c r="K38" s="86">
        <v>9736866</v>
      </c>
      <c r="L38" s="88">
        <f t="shared" si="2"/>
        <v>101520409</v>
      </c>
      <c r="M38" s="105">
        <f t="shared" si="3"/>
        <v>0.13879117637830723</v>
      </c>
      <c r="N38" s="85">
        <v>98227187</v>
      </c>
      <c r="O38" s="86">
        <v>26096192</v>
      </c>
      <c r="P38" s="88">
        <f t="shared" si="4"/>
        <v>124323379</v>
      </c>
      <c r="Q38" s="105">
        <f t="shared" si="5"/>
        <v>0.16996570633138544</v>
      </c>
      <c r="R38" s="85">
        <v>91325121</v>
      </c>
      <c r="S38" s="86">
        <v>33571850</v>
      </c>
      <c r="T38" s="88">
        <f t="shared" si="6"/>
        <v>124896971</v>
      </c>
      <c r="U38" s="105">
        <f t="shared" si="7"/>
        <v>0.1601957528756999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281335851</v>
      </c>
      <c r="AA38" s="88">
        <f t="shared" si="11"/>
        <v>69404908</v>
      </c>
      <c r="AB38" s="88">
        <f t="shared" si="12"/>
        <v>350740759</v>
      </c>
      <c r="AC38" s="105">
        <f t="shared" si="13"/>
        <v>0.44986823541300625</v>
      </c>
      <c r="AD38" s="85">
        <v>257641667</v>
      </c>
      <c r="AE38" s="86">
        <v>47020306</v>
      </c>
      <c r="AF38" s="88">
        <f t="shared" si="14"/>
        <v>304661973</v>
      </c>
      <c r="AG38" s="86">
        <v>780956455</v>
      </c>
      <c r="AH38" s="86">
        <v>780956455</v>
      </c>
      <c r="AI38" s="126">
        <v>90873235</v>
      </c>
      <c r="AJ38" s="127">
        <f t="shared" si="15"/>
        <v>0.1163614621765307</v>
      </c>
      <c r="AK38" s="128">
        <f t="shared" si="16"/>
        <v>-0.5900473899970444</v>
      </c>
    </row>
    <row r="39" spans="1:37" ht="13.5">
      <c r="A39" s="62" t="s">
        <v>112</v>
      </c>
      <c r="B39" s="63" t="s">
        <v>407</v>
      </c>
      <c r="C39" s="64" t="s">
        <v>408</v>
      </c>
      <c r="D39" s="85">
        <v>925052939</v>
      </c>
      <c r="E39" s="86">
        <v>709125000</v>
      </c>
      <c r="F39" s="87">
        <f t="shared" si="0"/>
        <v>1634177939</v>
      </c>
      <c r="G39" s="85">
        <v>987148297</v>
      </c>
      <c r="H39" s="86">
        <v>682272778</v>
      </c>
      <c r="I39" s="87">
        <f t="shared" si="1"/>
        <v>1669421075</v>
      </c>
      <c r="J39" s="85">
        <v>219880529</v>
      </c>
      <c r="K39" s="86">
        <v>69340741</v>
      </c>
      <c r="L39" s="88">
        <f t="shared" si="2"/>
        <v>289221270</v>
      </c>
      <c r="M39" s="105">
        <f t="shared" si="3"/>
        <v>0.17698272819481503</v>
      </c>
      <c r="N39" s="85">
        <v>265627340</v>
      </c>
      <c r="O39" s="86">
        <v>114098034</v>
      </c>
      <c r="P39" s="88">
        <f t="shared" si="4"/>
        <v>379725374</v>
      </c>
      <c r="Q39" s="105">
        <f t="shared" si="5"/>
        <v>0.23236476575639295</v>
      </c>
      <c r="R39" s="85">
        <v>221823271</v>
      </c>
      <c r="S39" s="86">
        <v>100197159</v>
      </c>
      <c r="T39" s="88">
        <f t="shared" si="6"/>
        <v>322020430</v>
      </c>
      <c r="U39" s="105">
        <f t="shared" si="7"/>
        <v>0.19289347356537953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707331140</v>
      </c>
      <c r="AA39" s="88">
        <f t="shared" si="11"/>
        <v>283635934</v>
      </c>
      <c r="AB39" s="88">
        <f t="shared" si="12"/>
        <v>990967074</v>
      </c>
      <c r="AC39" s="105">
        <f t="shared" si="13"/>
        <v>0.5935992355912962</v>
      </c>
      <c r="AD39" s="85">
        <v>692757359</v>
      </c>
      <c r="AE39" s="86">
        <v>306797093</v>
      </c>
      <c r="AF39" s="88">
        <f t="shared" si="14"/>
        <v>999554452</v>
      </c>
      <c r="AG39" s="86">
        <v>1609853105</v>
      </c>
      <c r="AH39" s="86">
        <v>1609853105</v>
      </c>
      <c r="AI39" s="126">
        <v>347008790</v>
      </c>
      <c r="AJ39" s="127">
        <f t="shared" si="15"/>
        <v>0.21555307681317917</v>
      </c>
      <c r="AK39" s="128">
        <f t="shared" si="16"/>
        <v>-0.6778360304877118</v>
      </c>
    </row>
    <row r="40" spans="1:37" ht="13.5">
      <c r="A40" s="65"/>
      <c r="B40" s="66" t="s">
        <v>409</v>
      </c>
      <c r="C40" s="67"/>
      <c r="D40" s="89">
        <f>SUM(D35:D39)</f>
        <v>2619154385</v>
      </c>
      <c r="E40" s="90">
        <f>SUM(E35:E39)</f>
        <v>1100365261</v>
      </c>
      <c r="F40" s="91">
        <f t="shared" si="0"/>
        <v>3719519646</v>
      </c>
      <c r="G40" s="89">
        <f>SUM(G35:G39)</f>
        <v>2720137537</v>
      </c>
      <c r="H40" s="90">
        <f>SUM(H35:H39)</f>
        <v>1098077686</v>
      </c>
      <c r="I40" s="91">
        <f t="shared" si="1"/>
        <v>3818215223</v>
      </c>
      <c r="J40" s="89">
        <f>SUM(J35:J39)</f>
        <v>526810843</v>
      </c>
      <c r="K40" s="90">
        <f>SUM(K35:K39)</f>
        <v>111356198</v>
      </c>
      <c r="L40" s="90">
        <f t="shared" si="2"/>
        <v>638167041</v>
      </c>
      <c r="M40" s="106">
        <f t="shared" si="3"/>
        <v>0.17157243454441481</v>
      </c>
      <c r="N40" s="89">
        <f>SUM(N35:N39)</f>
        <v>600477476</v>
      </c>
      <c r="O40" s="90">
        <f>SUM(O35:O39)</f>
        <v>203288102</v>
      </c>
      <c r="P40" s="90">
        <f t="shared" si="4"/>
        <v>803765578</v>
      </c>
      <c r="Q40" s="106">
        <f t="shared" si="5"/>
        <v>0.2160939192415278</v>
      </c>
      <c r="R40" s="89">
        <f>SUM(R35:R39)</f>
        <v>510131119</v>
      </c>
      <c r="S40" s="90">
        <f>SUM(S35:S39)</f>
        <v>194943209</v>
      </c>
      <c r="T40" s="90">
        <f t="shared" si="6"/>
        <v>705074328</v>
      </c>
      <c r="U40" s="106">
        <f t="shared" si="7"/>
        <v>0.1846607084254454</v>
      </c>
      <c r="V40" s="89">
        <f>SUM(V35:V39)</f>
        <v>0</v>
      </c>
      <c r="W40" s="90">
        <f>SUM(W35:W39)</f>
        <v>0</v>
      </c>
      <c r="X40" s="90">
        <f t="shared" si="8"/>
        <v>0</v>
      </c>
      <c r="Y40" s="106">
        <f t="shared" si="9"/>
        <v>0</v>
      </c>
      <c r="Z40" s="89">
        <f t="shared" si="10"/>
        <v>1637419438</v>
      </c>
      <c r="AA40" s="90">
        <f t="shared" si="11"/>
        <v>509587509</v>
      </c>
      <c r="AB40" s="90">
        <f t="shared" si="12"/>
        <v>2147006947</v>
      </c>
      <c r="AC40" s="106">
        <f t="shared" si="13"/>
        <v>0.562306423709945</v>
      </c>
      <c r="AD40" s="89">
        <f>SUM(AD35:AD39)</f>
        <v>1549769454</v>
      </c>
      <c r="AE40" s="90">
        <f>SUM(AE35:AE39)</f>
        <v>458264328</v>
      </c>
      <c r="AF40" s="90">
        <f t="shared" si="14"/>
        <v>2008033782</v>
      </c>
      <c r="AG40" s="90">
        <f>SUM(AG35:AG39)</f>
        <v>3688886768</v>
      </c>
      <c r="AH40" s="90">
        <f>SUM(AH35:AH39)</f>
        <v>3688886768</v>
      </c>
      <c r="AI40" s="91">
        <f>SUM(AI35:AI39)</f>
        <v>706827237</v>
      </c>
      <c r="AJ40" s="129">
        <f t="shared" si="15"/>
        <v>0.19160990332680225</v>
      </c>
      <c r="AK40" s="130">
        <f t="shared" si="16"/>
        <v>-0.6488732737863869</v>
      </c>
    </row>
    <row r="41" spans="1:37" ht="13.5">
      <c r="A41" s="68"/>
      <c r="B41" s="69" t="s">
        <v>410</v>
      </c>
      <c r="C41" s="70"/>
      <c r="D41" s="92">
        <f>SUM(D9:D14,D16:D20,D22:D26,D28:D33,D35:D39)</f>
        <v>18426453595</v>
      </c>
      <c r="E41" s="93">
        <f>SUM(E9:E14,E16:E20,E22:E26,E28:E33,E35:E39)</f>
        <v>6796585019</v>
      </c>
      <c r="F41" s="94">
        <f t="shared" si="0"/>
        <v>25223038614</v>
      </c>
      <c r="G41" s="92">
        <f>SUM(G9:G14,G16:G20,G22:G26,G28:G33,G35:G39)</f>
        <v>18475725389</v>
      </c>
      <c r="H41" s="93">
        <f>SUM(H9:H14,H16:H20,H22:H26,H28:H33,H35:H39)</f>
        <v>6955184827</v>
      </c>
      <c r="I41" s="94">
        <f t="shared" si="1"/>
        <v>25430910216</v>
      </c>
      <c r="J41" s="92">
        <f>SUM(J9:J14,J16:J20,J22:J26,J28:J33,J35:J39)</f>
        <v>3110036400</v>
      </c>
      <c r="K41" s="93">
        <f>SUM(K9:K14,K16:K20,K22:K26,K28:K33,K35:K39)</f>
        <v>3272606995</v>
      </c>
      <c r="L41" s="93">
        <f t="shared" si="2"/>
        <v>6382643395</v>
      </c>
      <c r="M41" s="107">
        <f t="shared" si="3"/>
        <v>0.25304815540572206</v>
      </c>
      <c r="N41" s="92">
        <f>SUM(N9:N14,N16:N20,N22:N26,N28:N33,N35:N39)</f>
        <v>3651406629</v>
      </c>
      <c r="O41" s="93">
        <f>SUM(O9:O14,O16:O20,O22:O26,O28:O33,O35:O39)</f>
        <v>1281698422</v>
      </c>
      <c r="P41" s="93">
        <f t="shared" si="4"/>
        <v>4933105051</v>
      </c>
      <c r="Q41" s="107">
        <f t="shared" si="5"/>
        <v>0.19557933231176552</v>
      </c>
      <c r="R41" s="92">
        <f>SUM(R9:R14,R16:R20,R22:R26,R28:R33,R35:R39)</f>
        <v>3777866824</v>
      </c>
      <c r="S41" s="93">
        <f>SUM(S9:S14,S16:S20,S22:S26,S28:S33,S35:S39)</f>
        <v>1015766645</v>
      </c>
      <c r="T41" s="93">
        <f t="shared" si="6"/>
        <v>4793633469</v>
      </c>
      <c r="U41" s="107">
        <f t="shared" si="7"/>
        <v>0.1884963388366673</v>
      </c>
      <c r="V41" s="92">
        <f>SUM(V9:V14,V16:V20,V22:V26,V28:V33,V35:V39)</f>
        <v>0</v>
      </c>
      <c r="W41" s="93">
        <f>SUM(W9:W14,W16:W20,W22:W26,W28:W33,W35:W39)</f>
        <v>0</v>
      </c>
      <c r="X41" s="93">
        <f t="shared" si="8"/>
        <v>0</v>
      </c>
      <c r="Y41" s="107">
        <f t="shared" si="9"/>
        <v>0</v>
      </c>
      <c r="Z41" s="92">
        <f t="shared" si="10"/>
        <v>10539309853</v>
      </c>
      <c r="AA41" s="93">
        <f t="shared" si="11"/>
        <v>5570072062</v>
      </c>
      <c r="AB41" s="93">
        <f t="shared" si="12"/>
        <v>16109381915</v>
      </c>
      <c r="AC41" s="107">
        <f t="shared" si="13"/>
        <v>0.6334567570792135</v>
      </c>
      <c r="AD41" s="92">
        <f>SUM(AD9:AD14,AD16:AD20,AD22:AD26,AD28:AD33,AD35:AD39)</f>
        <v>9955902157</v>
      </c>
      <c r="AE41" s="93">
        <f>SUM(AE9:AE14,AE16:AE20,AE22:AE26,AE28:AE33,AE35:AE39)</f>
        <v>3296977148</v>
      </c>
      <c r="AF41" s="93">
        <f t="shared" si="14"/>
        <v>13252879305</v>
      </c>
      <c r="AG41" s="93">
        <f>SUM(AG9:AG14,AG16:AG20,AG22:AG26,AG28:AG33,AG35:AG39)</f>
        <v>20888205825</v>
      </c>
      <c r="AH41" s="93">
        <f>SUM(AH9:AH14,AH16:AH20,AH22:AH26,AH28:AH33,AH35:AH39)</f>
        <v>20888205825</v>
      </c>
      <c r="AI41" s="94">
        <f>SUM(AI9:AI14,AI16:AI20,AI22:AI26,AI28:AI33,AI35:AI39)</f>
        <v>5590666037</v>
      </c>
      <c r="AJ41" s="131">
        <f t="shared" si="15"/>
        <v>0.2676470197506779</v>
      </c>
      <c r="AK41" s="132">
        <f t="shared" si="16"/>
        <v>-0.6382949426551048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411</v>
      </c>
      <c r="C9" s="64" t="s">
        <v>412</v>
      </c>
      <c r="D9" s="85">
        <v>528224289</v>
      </c>
      <c r="E9" s="86">
        <v>276983400</v>
      </c>
      <c r="F9" s="87">
        <f>$D9+$E9</f>
        <v>805207689</v>
      </c>
      <c r="G9" s="85">
        <v>534001772</v>
      </c>
      <c r="H9" s="86">
        <v>339720000</v>
      </c>
      <c r="I9" s="87">
        <f>$G9+$H9</f>
        <v>873721772</v>
      </c>
      <c r="J9" s="85">
        <v>112823235</v>
      </c>
      <c r="K9" s="86">
        <v>29830083</v>
      </c>
      <c r="L9" s="88">
        <f>$J9+$K9</f>
        <v>142653318</v>
      </c>
      <c r="M9" s="105">
        <f>IF($F9=0,0,$L9/$F9)</f>
        <v>0.1771633827505589</v>
      </c>
      <c r="N9" s="85">
        <v>97431038</v>
      </c>
      <c r="O9" s="86">
        <v>21540992</v>
      </c>
      <c r="P9" s="88">
        <f>$N9+$O9</f>
        <v>118972030</v>
      </c>
      <c r="Q9" s="105">
        <f>IF($F9=0,0,$P9/$F9)</f>
        <v>0.14775322146731265</v>
      </c>
      <c r="R9" s="85">
        <v>98129043</v>
      </c>
      <c r="S9" s="86">
        <v>26658935</v>
      </c>
      <c r="T9" s="88">
        <f>$R9+$S9</f>
        <v>124787978</v>
      </c>
      <c r="U9" s="105">
        <f>IF($I9=0,0,$T9/$I9)</f>
        <v>0.1428234730998554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308383316</v>
      </c>
      <c r="AA9" s="88">
        <f>$K9+$O9+$S9</f>
        <v>78030010</v>
      </c>
      <c r="AB9" s="88">
        <f>$Z9+$AA9</f>
        <v>386413326</v>
      </c>
      <c r="AC9" s="105">
        <f>IF($I9=0,0,$AB9/$I9)</f>
        <v>0.4422612991724784</v>
      </c>
      <c r="AD9" s="85">
        <v>172870946</v>
      </c>
      <c r="AE9" s="86">
        <v>9553290</v>
      </c>
      <c r="AF9" s="88">
        <f>$AD9+$AE9</f>
        <v>182424236</v>
      </c>
      <c r="AG9" s="86">
        <v>589551218</v>
      </c>
      <c r="AH9" s="86">
        <v>589551218</v>
      </c>
      <c r="AI9" s="126">
        <v>93454815</v>
      </c>
      <c r="AJ9" s="127">
        <f>IF($AH9=0,0,$AI9/$AH9)</f>
        <v>0.15851856827136604</v>
      </c>
      <c r="AK9" s="128">
        <f>IF($AF9=0,0,(($T9/$AF9)-1))</f>
        <v>-0.31594627591040036</v>
      </c>
    </row>
    <row r="10" spans="1:37" ht="13.5">
      <c r="A10" s="62" t="s">
        <v>97</v>
      </c>
      <c r="B10" s="63" t="s">
        <v>413</v>
      </c>
      <c r="C10" s="64" t="s">
        <v>414</v>
      </c>
      <c r="D10" s="85">
        <v>903335290</v>
      </c>
      <c r="E10" s="86">
        <v>195149001</v>
      </c>
      <c r="F10" s="87">
        <f aca="true" t="shared" si="0" ref="F10:F32">$D10+$E10</f>
        <v>1098484291</v>
      </c>
      <c r="G10" s="85">
        <v>845434750</v>
      </c>
      <c r="H10" s="86">
        <v>122651617</v>
      </c>
      <c r="I10" s="87">
        <f aca="true" t="shared" si="1" ref="I10:I32">$G10+$H10</f>
        <v>968086367</v>
      </c>
      <c r="J10" s="85">
        <v>202916117</v>
      </c>
      <c r="K10" s="86">
        <v>16809840</v>
      </c>
      <c r="L10" s="88">
        <f aca="true" t="shared" si="2" ref="L10:L32">$J10+$K10</f>
        <v>219725957</v>
      </c>
      <c r="M10" s="105">
        <f aca="true" t="shared" si="3" ref="M10:M32">IF($F10=0,0,$L10/$F10)</f>
        <v>0.2000264899555127</v>
      </c>
      <c r="N10" s="85">
        <v>126990800</v>
      </c>
      <c r="O10" s="86">
        <v>30233700</v>
      </c>
      <c r="P10" s="88">
        <f aca="true" t="shared" si="4" ref="P10:P32">$N10+$O10</f>
        <v>157224500</v>
      </c>
      <c r="Q10" s="105">
        <f aca="true" t="shared" si="5" ref="Q10:Q32">IF($F10=0,0,$P10/$F10)</f>
        <v>0.14312858298307699</v>
      </c>
      <c r="R10" s="85">
        <v>132722595</v>
      </c>
      <c r="S10" s="86">
        <v>12396384</v>
      </c>
      <c r="T10" s="88">
        <f aca="true" t="shared" si="6" ref="T10:T32">$R10+$S10</f>
        <v>145118979</v>
      </c>
      <c r="U10" s="105">
        <f aca="true" t="shared" si="7" ref="U10:U32">IF($I10=0,0,$T10/$I10)</f>
        <v>0.149902925964869</v>
      </c>
      <c r="V10" s="85">
        <v>0</v>
      </c>
      <c r="W10" s="86">
        <v>0</v>
      </c>
      <c r="X10" s="88">
        <f aca="true" t="shared" si="8" ref="X10:X32">$V10+$W10</f>
        <v>0</v>
      </c>
      <c r="Y10" s="105">
        <f aca="true" t="shared" si="9" ref="Y10:Y32">IF($I10=0,0,$X10/$I10)</f>
        <v>0</v>
      </c>
      <c r="Z10" s="125">
        <f aca="true" t="shared" si="10" ref="Z10:Z32">$J10+$N10+$R10</f>
        <v>462629512</v>
      </c>
      <c r="AA10" s="88">
        <f aca="true" t="shared" si="11" ref="AA10:AA32">$K10+$O10+$S10</f>
        <v>59439924</v>
      </c>
      <c r="AB10" s="88">
        <f aca="true" t="shared" si="12" ref="AB10:AB32">$Z10+$AA10</f>
        <v>522069436</v>
      </c>
      <c r="AC10" s="105">
        <f aca="true" t="shared" si="13" ref="AC10:AC32">IF($I10=0,0,$AB10/$I10)</f>
        <v>0.5392798140705559</v>
      </c>
      <c r="AD10" s="85">
        <v>571408817</v>
      </c>
      <c r="AE10" s="86">
        <v>57472550</v>
      </c>
      <c r="AF10" s="88">
        <f aca="true" t="shared" si="14" ref="AF10:AF32">$AD10+$AE10</f>
        <v>628881367</v>
      </c>
      <c r="AG10" s="86">
        <v>943430591</v>
      </c>
      <c r="AH10" s="86">
        <v>943430591</v>
      </c>
      <c r="AI10" s="126">
        <v>138286464</v>
      </c>
      <c r="AJ10" s="127">
        <f aca="true" t="shared" si="15" ref="AJ10:AJ32">IF($AH10=0,0,$AI10/$AH10)</f>
        <v>0.14657831251096246</v>
      </c>
      <c r="AK10" s="128">
        <f aca="true" t="shared" si="16" ref="AK10:AK32">IF($AF10=0,0,(($T10/$AF10)-1))</f>
        <v>-0.7692426797564826</v>
      </c>
    </row>
    <row r="11" spans="1:37" ht="13.5">
      <c r="A11" s="62" t="s">
        <v>97</v>
      </c>
      <c r="B11" s="63" t="s">
        <v>415</v>
      </c>
      <c r="C11" s="64" t="s">
        <v>416</v>
      </c>
      <c r="D11" s="85">
        <v>618657072</v>
      </c>
      <c r="E11" s="86">
        <v>144719208</v>
      </c>
      <c r="F11" s="87">
        <f t="shared" si="0"/>
        <v>763376280</v>
      </c>
      <c r="G11" s="85">
        <v>753107674</v>
      </c>
      <c r="H11" s="86">
        <v>147358217</v>
      </c>
      <c r="I11" s="87">
        <f t="shared" si="1"/>
        <v>900465891</v>
      </c>
      <c r="J11" s="85">
        <v>79814630</v>
      </c>
      <c r="K11" s="86">
        <v>23182764</v>
      </c>
      <c r="L11" s="88">
        <f t="shared" si="2"/>
        <v>102997394</v>
      </c>
      <c r="M11" s="105">
        <f t="shared" si="3"/>
        <v>0.13492349277606583</v>
      </c>
      <c r="N11" s="85">
        <v>248658920</v>
      </c>
      <c r="O11" s="86">
        <v>10178582</v>
      </c>
      <c r="P11" s="88">
        <f t="shared" si="4"/>
        <v>258837502</v>
      </c>
      <c r="Q11" s="105">
        <f t="shared" si="5"/>
        <v>0.3390693538447383</v>
      </c>
      <c r="R11" s="85">
        <v>41285843</v>
      </c>
      <c r="S11" s="86">
        <v>62049214</v>
      </c>
      <c r="T11" s="88">
        <f t="shared" si="6"/>
        <v>103335057</v>
      </c>
      <c r="U11" s="105">
        <f t="shared" si="7"/>
        <v>0.11475732510561025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369759393</v>
      </c>
      <c r="AA11" s="88">
        <f t="shared" si="11"/>
        <v>95410560</v>
      </c>
      <c r="AB11" s="88">
        <f t="shared" si="12"/>
        <v>465169953</v>
      </c>
      <c r="AC11" s="105">
        <f t="shared" si="13"/>
        <v>0.5165880880656256</v>
      </c>
      <c r="AD11" s="85">
        <v>337578767</v>
      </c>
      <c r="AE11" s="86">
        <v>120144240</v>
      </c>
      <c r="AF11" s="88">
        <f t="shared" si="14"/>
        <v>457723007</v>
      </c>
      <c r="AG11" s="86">
        <v>697157916</v>
      </c>
      <c r="AH11" s="86">
        <v>697157916</v>
      </c>
      <c r="AI11" s="126">
        <v>193804455</v>
      </c>
      <c r="AJ11" s="127">
        <f t="shared" si="15"/>
        <v>0.2779921887884007</v>
      </c>
      <c r="AK11" s="128">
        <f t="shared" si="16"/>
        <v>-0.7742410684634867</v>
      </c>
    </row>
    <row r="12" spans="1:37" ht="13.5">
      <c r="A12" s="62" t="s">
        <v>97</v>
      </c>
      <c r="B12" s="63" t="s">
        <v>417</v>
      </c>
      <c r="C12" s="64" t="s">
        <v>418</v>
      </c>
      <c r="D12" s="85">
        <v>436265232</v>
      </c>
      <c r="E12" s="86">
        <v>76837416</v>
      </c>
      <c r="F12" s="87">
        <f t="shared" si="0"/>
        <v>513102648</v>
      </c>
      <c r="G12" s="85">
        <v>282999039</v>
      </c>
      <c r="H12" s="86">
        <v>70695751</v>
      </c>
      <c r="I12" s="87">
        <f t="shared" si="1"/>
        <v>353694790</v>
      </c>
      <c r="J12" s="85">
        <v>29995679</v>
      </c>
      <c r="K12" s="86">
        <v>331216</v>
      </c>
      <c r="L12" s="88">
        <f t="shared" si="2"/>
        <v>30326895</v>
      </c>
      <c r="M12" s="105">
        <f t="shared" si="3"/>
        <v>0.05910492787010524</v>
      </c>
      <c r="N12" s="85">
        <v>36043669</v>
      </c>
      <c r="O12" s="86">
        <v>23851962</v>
      </c>
      <c r="P12" s="88">
        <f t="shared" si="4"/>
        <v>59895631</v>
      </c>
      <c r="Q12" s="105">
        <f t="shared" si="5"/>
        <v>0.11673225861036679</v>
      </c>
      <c r="R12" s="85">
        <v>29850218</v>
      </c>
      <c r="S12" s="86">
        <v>8099464</v>
      </c>
      <c r="T12" s="88">
        <f t="shared" si="6"/>
        <v>37949682</v>
      </c>
      <c r="U12" s="105">
        <f t="shared" si="7"/>
        <v>0.10729499860600152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95889566</v>
      </c>
      <c r="AA12" s="88">
        <f t="shared" si="11"/>
        <v>32282642</v>
      </c>
      <c r="AB12" s="88">
        <f t="shared" si="12"/>
        <v>128172208</v>
      </c>
      <c r="AC12" s="105">
        <f t="shared" si="13"/>
        <v>0.36238081991538523</v>
      </c>
      <c r="AD12" s="85">
        <v>96197608</v>
      </c>
      <c r="AE12" s="86">
        <v>87087516</v>
      </c>
      <c r="AF12" s="88">
        <f t="shared" si="14"/>
        <v>183285124</v>
      </c>
      <c r="AG12" s="86">
        <v>510668556</v>
      </c>
      <c r="AH12" s="86">
        <v>510668556</v>
      </c>
      <c r="AI12" s="126">
        <v>38042790</v>
      </c>
      <c r="AJ12" s="127">
        <f t="shared" si="15"/>
        <v>0.07449604944934185</v>
      </c>
      <c r="AK12" s="128">
        <f t="shared" si="16"/>
        <v>-0.7929472879642976</v>
      </c>
    </row>
    <row r="13" spans="1:37" ht="13.5">
      <c r="A13" s="62" t="s">
        <v>97</v>
      </c>
      <c r="B13" s="63" t="s">
        <v>419</v>
      </c>
      <c r="C13" s="64" t="s">
        <v>420</v>
      </c>
      <c r="D13" s="85">
        <v>909558443</v>
      </c>
      <c r="E13" s="86">
        <v>69451800</v>
      </c>
      <c r="F13" s="87">
        <f t="shared" si="0"/>
        <v>979010243</v>
      </c>
      <c r="G13" s="85">
        <v>909558443</v>
      </c>
      <c r="H13" s="86">
        <v>69451800</v>
      </c>
      <c r="I13" s="87">
        <f t="shared" si="1"/>
        <v>979010243</v>
      </c>
      <c r="J13" s="85">
        <v>197903800</v>
      </c>
      <c r="K13" s="86">
        <v>-6238677</v>
      </c>
      <c r="L13" s="88">
        <f t="shared" si="2"/>
        <v>191665123</v>
      </c>
      <c r="M13" s="105">
        <f t="shared" si="3"/>
        <v>0.195774379655801</v>
      </c>
      <c r="N13" s="85">
        <v>113369122</v>
      </c>
      <c r="O13" s="86">
        <v>6003237</v>
      </c>
      <c r="P13" s="88">
        <f t="shared" si="4"/>
        <v>119372359</v>
      </c>
      <c r="Q13" s="105">
        <f t="shared" si="5"/>
        <v>0.12193167523375953</v>
      </c>
      <c r="R13" s="85">
        <v>199169335</v>
      </c>
      <c r="S13" s="86">
        <v>7493947</v>
      </c>
      <c r="T13" s="88">
        <f t="shared" si="6"/>
        <v>206663282</v>
      </c>
      <c r="U13" s="105">
        <f t="shared" si="7"/>
        <v>0.21109409577444022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510442257</v>
      </c>
      <c r="AA13" s="88">
        <f t="shared" si="11"/>
        <v>7258507</v>
      </c>
      <c r="AB13" s="88">
        <f t="shared" si="12"/>
        <v>517700764</v>
      </c>
      <c r="AC13" s="105">
        <f t="shared" si="13"/>
        <v>0.5288001506640008</v>
      </c>
      <c r="AD13" s="85">
        <v>602326561</v>
      </c>
      <c r="AE13" s="86">
        <v>45622921</v>
      </c>
      <c r="AF13" s="88">
        <f t="shared" si="14"/>
        <v>647949482</v>
      </c>
      <c r="AG13" s="86">
        <v>766910948</v>
      </c>
      <c r="AH13" s="86">
        <v>766910948</v>
      </c>
      <c r="AI13" s="126">
        <v>247241088</v>
      </c>
      <c r="AJ13" s="127">
        <f t="shared" si="15"/>
        <v>0.3223856546118833</v>
      </c>
      <c r="AK13" s="128">
        <f t="shared" si="16"/>
        <v>-0.6810503168208413</v>
      </c>
    </row>
    <row r="14" spans="1:37" ht="13.5">
      <c r="A14" s="62" t="s">
        <v>97</v>
      </c>
      <c r="B14" s="63" t="s">
        <v>421</v>
      </c>
      <c r="C14" s="64" t="s">
        <v>422</v>
      </c>
      <c r="D14" s="85">
        <v>146158368</v>
      </c>
      <c r="E14" s="86">
        <v>135875196</v>
      </c>
      <c r="F14" s="87">
        <f t="shared" si="0"/>
        <v>282033564</v>
      </c>
      <c r="G14" s="85">
        <v>259180804</v>
      </c>
      <c r="H14" s="86">
        <v>145875200</v>
      </c>
      <c r="I14" s="87">
        <f t="shared" si="1"/>
        <v>405056004</v>
      </c>
      <c r="J14" s="85">
        <v>44086116</v>
      </c>
      <c r="K14" s="86">
        <v>3898778</v>
      </c>
      <c r="L14" s="88">
        <f t="shared" si="2"/>
        <v>47984894</v>
      </c>
      <c r="M14" s="105">
        <f t="shared" si="3"/>
        <v>0.17013894842671987</v>
      </c>
      <c r="N14" s="85">
        <v>35992715</v>
      </c>
      <c r="O14" s="86">
        <v>3165835</v>
      </c>
      <c r="P14" s="88">
        <f t="shared" si="4"/>
        <v>39158550</v>
      </c>
      <c r="Q14" s="105">
        <f t="shared" si="5"/>
        <v>0.1388435810427159</v>
      </c>
      <c r="R14" s="85">
        <v>18204189</v>
      </c>
      <c r="S14" s="86">
        <v>7059798</v>
      </c>
      <c r="T14" s="88">
        <f t="shared" si="6"/>
        <v>25263987</v>
      </c>
      <c r="U14" s="105">
        <f t="shared" si="7"/>
        <v>0.06237158997895017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98283020</v>
      </c>
      <c r="AA14" s="88">
        <f t="shared" si="11"/>
        <v>14124411</v>
      </c>
      <c r="AB14" s="88">
        <f t="shared" si="12"/>
        <v>112407431</v>
      </c>
      <c r="AC14" s="105">
        <f t="shared" si="13"/>
        <v>0.27751083773590973</v>
      </c>
      <c r="AD14" s="85">
        <v>100468111</v>
      </c>
      <c r="AE14" s="86">
        <v>36274567</v>
      </c>
      <c r="AF14" s="88">
        <f t="shared" si="14"/>
        <v>136742678</v>
      </c>
      <c r="AG14" s="86">
        <v>18391872</v>
      </c>
      <c r="AH14" s="86">
        <v>18391872</v>
      </c>
      <c r="AI14" s="126">
        <v>69376904</v>
      </c>
      <c r="AJ14" s="127">
        <f t="shared" si="15"/>
        <v>3.772150219401266</v>
      </c>
      <c r="AK14" s="128">
        <f t="shared" si="16"/>
        <v>-0.8152443160430133</v>
      </c>
    </row>
    <row r="15" spans="1:37" ht="13.5">
      <c r="A15" s="62" t="s">
        <v>97</v>
      </c>
      <c r="B15" s="63" t="s">
        <v>71</v>
      </c>
      <c r="C15" s="64" t="s">
        <v>72</v>
      </c>
      <c r="D15" s="85">
        <v>2415650298</v>
      </c>
      <c r="E15" s="86">
        <v>142187850</v>
      </c>
      <c r="F15" s="87">
        <f t="shared" si="0"/>
        <v>2557838148</v>
      </c>
      <c r="G15" s="85">
        <v>2261495658</v>
      </c>
      <c r="H15" s="86">
        <v>142187850</v>
      </c>
      <c r="I15" s="87">
        <f t="shared" si="1"/>
        <v>2403683508</v>
      </c>
      <c r="J15" s="85">
        <v>372734642</v>
      </c>
      <c r="K15" s="86">
        <v>-7476809</v>
      </c>
      <c r="L15" s="88">
        <f t="shared" si="2"/>
        <v>365257833</v>
      </c>
      <c r="M15" s="105">
        <f t="shared" si="3"/>
        <v>0.14279943134228365</v>
      </c>
      <c r="N15" s="85">
        <v>422707724</v>
      </c>
      <c r="O15" s="86">
        <v>21043910</v>
      </c>
      <c r="P15" s="88">
        <f t="shared" si="4"/>
        <v>443751634</v>
      </c>
      <c r="Q15" s="105">
        <f t="shared" si="5"/>
        <v>0.17348698718367853</v>
      </c>
      <c r="R15" s="85">
        <v>329599986</v>
      </c>
      <c r="S15" s="86">
        <v>15823145</v>
      </c>
      <c r="T15" s="88">
        <f t="shared" si="6"/>
        <v>345423131</v>
      </c>
      <c r="U15" s="105">
        <f t="shared" si="7"/>
        <v>0.1437057457233259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1125042352</v>
      </c>
      <c r="AA15" s="88">
        <f t="shared" si="11"/>
        <v>29390246</v>
      </c>
      <c r="AB15" s="88">
        <f t="shared" si="12"/>
        <v>1154432598</v>
      </c>
      <c r="AC15" s="105">
        <f t="shared" si="13"/>
        <v>0.48027645659579904</v>
      </c>
      <c r="AD15" s="85">
        <v>1248721276</v>
      </c>
      <c r="AE15" s="86">
        <v>90703443</v>
      </c>
      <c r="AF15" s="88">
        <f t="shared" si="14"/>
        <v>1339424719</v>
      </c>
      <c r="AG15" s="86">
        <v>1833618708</v>
      </c>
      <c r="AH15" s="86">
        <v>1833618708</v>
      </c>
      <c r="AI15" s="126">
        <v>484678889</v>
      </c>
      <c r="AJ15" s="127">
        <f t="shared" si="15"/>
        <v>0.2643291579025491</v>
      </c>
      <c r="AK15" s="128">
        <f t="shared" si="16"/>
        <v>-0.7421108285519106</v>
      </c>
    </row>
    <row r="16" spans="1:37" ht="13.5">
      <c r="A16" s="62" t="s">
        <v>112</v>
      </c>
      <c r="B16" s="63" t="s">
        <v>423</v>
      </c>
      <c r="C16" s="64" t="s">
        <v>424</v>
      </c>
      <c r="D16" s="85">
        <v>357881920</v>
      </c>
      <c r="E16" s="86">
        <v>19016865</v>
      </c>
      <c r="F16" s="87">
        <f t="shared" si="0"/>
        <v>376898785</v>
      </c>
      <c r="G16" s="85">
        <v>361108920</v>
      </c>
      <c r="H16" s="86">
        <v>15269853</v>
      </c>
      <c r="I16" s="87">
        <f t="shared" si="1"/>
        <v>376378773</v>
      </c>
      <c r="J16" s="85">
        <v>19026595</v>
      </c>
      <c r="K16" s="86">
        <v>3201588</v>
      </c>
      <c r="L16" s="88">
        <f t="shared" si="2"/>
        <v>22228183</v>
      </c>
      <c r="M16" s="105">
        <f t="shared" si="3"/>
        <v>0.05897653132524691</v>
      </c>
      <c r="N16" s="85">
        <v>96274091</v>
      </c>
      <c r="O16" s="86">
        <v>8156667</v>
      </c>
      <c r="P16" s="88">
        <f t="shared" si="4"/>
        <v>104430758</v>
      </c>
      <c r="Q16" s="105">
        <f t="shared" si="5"/>
        <v>0.27707905187330334</v>
      </c>
      <c r="R16" s="85">
        <v>87481093</v>
      </c>
      <c r="S16" s="86">
        <v>169182</v>
      </c>
      <c r="T16" s="88">
        <f t="shared" si="6"/>
        <v>87650275</v>
      </c>
      <c r="U16" s="105">
        <f t="shared" si="7"/>
        <v>0.2328778381983832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202781779</v>
      </c>
      <c r="AA16" s="88">
        <f t="shared" si="11"/>
        <v>11527437</v>
      </c>
      <c r="AB16" s="88">
        <f t="shared" si="12"/>
        <v>214309216</v>
      </c>
      <c r="AC16" s="105">
        <f t="shared" si="13"/>
        <v>0.569397722118617</v>
      </c>
      <c r="AD16" s="85">
        <v>264410720</v>
      </c>
      <c r="AE16" s="86">
        <v>20996895</v>
      </c>
      <c r="AF16" s="88">
        <f t="shared" si="14"/>
        <v>285407615</v>
      </c>
      <c r="AG16" s="86">
        <v>508384560</v>
      </c>
      <c r="AH16" s="86">
        <v>508384560</v>
      </c>
      <c r="AI16" s="126">
        <v>84326157</v>
      </c>
      <c r="AJ16" s="127">
        <f t="shared" si="15"/>
        <v>0.1658708065406235</v>
      </c>
      <c r="AK16" s="128">
        <f t="shared" si="16"/>
        <v>-0.6928944064789582</v>
      </c>
    </row>
    <row r="17" spans="1:37" ht="13.5">
      <c r="A17" s="65"/>
      <c r="B17" s="66" t="s">
        <v>425</v>
      </c>
      <c r="C17" s="67"/>
      <c r="D17" s="89">
        <f>SUM(D9:D16)</f>
        <v>6315730912</v>
      </c>
      <c r="E17" s="90">
        <f>SUM(E9:E16)</f>
        <v>1060220736</v>
      </c>
      <c r="F17" s="91">
        <f t="shared" si="0"/>
        <v>7375951648</v>
      </c>
      <c r="G17" s="89">
        <f>SUM(G9:G16)</f>
        <v>6206887060</v>
      </c>
      <c r="H17" s="90">
        <f>SUM(H9:H16)</f>
        <v>1053210288</v>
      </c>
      <c r="I17" s="91">
        <f t="shared" si="1"/>
        <v>7260097348</v>
      </c>
      <c r="J17" s="89">
        <f>SUM(J9:J16)</f>
        <v>1059300814</v>
      </c>
      <c r="K17" s="90">
        <f>SUM(K9:K16)</f>
        <v>63538783</v>
      </c>
      <c r="L17" s="90">
        <f t="shared" si="2"/>
        <v>1122839597</v>
      </c>
      <c r="M17" s="106">
        <f t="shared" si="3"/>
        <v>0.15222979360289862</v>
      </c>
      <c r="N17" s="89">
        <f>SUM(N9:N16)</f>
        <v>1177468079</v>
      </c>
      <c r="O17" s="90">
        <f>SUM(O9:O16)</f>
        <v>124174885</v>
      </c>
      <c r="P17" s="90">
        <f t="shared" si="4"/>
        <v>1301642964</v>
      </c>
      <c r="Q17" s="106">
        <f t="shared" si="5"/>
        <v>0.17647118990441624</v>
      </c>
      <c r="R17" s="89">
        <f>SUM(R9:R16)</f>
        <v>936442302</v>
      </c>
      <c r="S17" s="90">
        <f>SUM(S9:S16)</f>
        <v>139750069</v>
      </c>
      <c r="T17" s="90">
        <f t="shared" si="6"/>
        <v>1076192371</v>
      </c>
      <c r="U17" s="106">
        <f t="shared" si="7"/>
        <v>0.1482338761334196</v>
      </c>
      <c r="V17" s="89">
        <f>SUM(V9:V16)</f>
        <v>0</v>
      </c>
      <c r="W17" s="90">
        <f>SUM(W9:W16)</f>
        <v>0</v>
      </c>
      <c r="X17" s="90">
        <f t="shared" si="8"/>
        <v>0</v>
      </c>
      <c r="Y17" s="106">
        <f t="shared" si="9"/>
        <v>0</v>
      </c>
      <c r="Z17" s="89">
        <f t="shared" si="10"/>
        <v>3173211195</v>
      </c>
      <c r="AA17" s="90">
        <f t="shared" si="11"/>
        <v>327463737</v>
      </c>
      <c r="AB17" s="90">
        <f t="shared" si="12"/>
        <v>3500674932</v>
      </c>
      <c r="AC17" s="106">
        <f t="shared" si="13"/>
        <v>0.48218016428724064</v>
      </c>
      <c r="AD17" s="89">
        <f>SUM(AD9:AD16)</f>
        <v>3393982806</v>
      </c>
      <c r="AE17" s="90">
        <f>SUM(AE9:AE16)</f>
        <v>467855422</v>
      </c>
      <c r="AF17" s="90">
        <f t="shared" si="14"/>
        <v>3861838228</v>
      </c>
      <c r="AG17" s="90">
        <f>SUM(AG9:AG16)</f>
        <v>5868114369</v>
      </c>
      <c r="AH17" s="90">
        <f>SUM(AH9:AH16)</f>
        <v>5868114369</v>
      </c>
      <c r="AI17" s="91">
        <f>SUM(AI9:AI16)</f>
        <v>1349211562</v>
      </c>
      <c r="AJ17" s="129">
        <f t="shared" si="15"/>
        <v>0.2299225061337587</v>
      </c>
      <c r="AK17" s="130">
        <f t="shared" si="16"/>
        <v>-0.7213263975696498</v>
      </c>
    </row>
    <row r="18" spans="1:37" ht="13.5">
      <c r="A18" s="62" t="s">
        <v>97</v>
      </c>
      <c r="B18" s="63" t="s">
        <v>426</v>
      </c>
      <c r="C18" s="64" t="s">
        <v>427</v>
      </c>
      <c r="D18" s="85">
        <v>561512100</v>
      </c>
      <c r="E18" s="86">
        <v>25666992</v>
      </c>
      <c r="F18" s="87">
        <f t="shared" si="0"/>
        <v>587179092</v>
      </c>
      <c r="G18" s="85">
        <v>581699279</v>
      </c>
      <c r="H18" s="86">
        <v>26912000</v>
      </c>
      <c r="I18" s="87">
        <f t="shared" si="1"/>
        <v>608611279</v>
      </c>
      <c r="J18" s="85">
        <v>77373890</v>
      </c>
      <c r="K18" s="86">
        <v>3538465</v>
      </c>
      <c r="L18" s="88">
        <f t="shared" si="2"/>
        <v>80912355</v>
      </c>
      <c r="M18" s="105">
        <f t="shared" si="3"/>
        <v>0.13779842658294106</v>
      </c>
      <c r="N18" s="85">
        <v>182793675</v>
      </c>
      <c r="O18" s="86">
        <v>10068074</v>
      </c>
      <c r="P18" s="88">
        <f t="shared" si="4"/>
        <v>192861749</v>
      </c>
      <c r="Q18" s="105">
        <f t="shared" si="5"/>
        <v>0.3284547280849026</v>
      </c>
      <c r="R18" s="85">
        <v>169725969</v>
      </c>
      <c r="S18" s="86">
        <v>2507035</v>
      </c>
      <c r="T18" s="88">
        <f t="shared" si="6"/>
        <v>172233004</v>
      </c>
      <c r="U18" s="105">
        <f t="shared" si="7"/>
        <v>0.2829934474480878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429893534</v>
      </c>
      <c r="AA18" s="88">
        <f t="shared" si="11"/>
        <v>16113574</v>
      </c>
      <c r="AB18" s="88">
        <f t="shared" si="12"/>
        <v>446007108</v>
      </c>
      <c r="AC18" s="105">
        <f t="shared" si="13"/>
        <v>0.7328275426193671</v>
      </c>
      <c r="AD18" s="85">
        <v>325540858</v>
      </c>
      <c r="AE18" s="86">
        <v>16447151</v>
      </c>
      <c r="AF18" s="88">
        <f t="shared" si="14"/>
        <v>341988009</v>
      </c>
      <c r="AG18" s="86">
        <v>456992199</v>
      </c>
      <c r="AH18" s="86">
        <v>456992199</v>
      </c>
      <c r="AI18" s="126">
        <v>110485065</v>
      </c>
      <c r="AJ18" s="127">
        <f t="shared" si="15"/>
        <v>0.24176575714370127</v>
      </c>
      <c r="AK18" s="128">
        <f t="shared" si="16"/>
        <v>-0.4963770674193434</v>
      </c>
    </row>
    <row r="19" spans="1:37" ht="13.5">
      <c r="A19" s="62" t="s">
        <v>97</v>
      </c>
      <c r="B19" s="63" t="s">
        <v>73</v>
      </c>
      <c r="C19" s="64" t="s">
        <v>74</v>
      </c>
      <c r="D19" s="85">
        <v>3888875772</v>
      </c>
      <c r="E19" s="86">
        <v>251087639</v>
      </c>
      <c r="F19" s="87">
        <f t="shared" si="0"/>
        <v>4139963411</v>
      </c>
      <c r="G19" s="85">
        <v>4235147600</v>
      </c>
      <c r="H19" s="86">
        <v>554087926</v>
      </c>
      <c r="I19" s="87">
        <f t="shared" si="1"/>
        <v>4789235526</v>
      </c>
      <c r="J19" s="85">
        <v>714344826</v>
      </c>
      <c r="K19" s="86">
        <v>29202463</v>
      </c>
      <c r="L19" s="88">
        <f t="shared" si="2"/>
        <v>743547289</v>
      </c>
      <c r="M19" s="105">
        <f t="shared" si="3"/>
        <v>0.1796023817564121</v>
      </c>
      <c r="N19" s="85">
        <v>808336228</v>
      </c>
      <c r="O19" s="86">
        <v>35061857</v>
      </c>
      <c r="P19" s="88">
        <f t="shared" si="4"/>
        <v>843398085</v>
      </c>
      <c r="Q19" s="105">
        <f t="shared" si="5"/>
        <v>0.20372114467462862</v>
      </c>
      <c r="R19" s="85">
        <v>707628059</v>
      </c>
      <c r="S19" s="86">
        <v>25362804</v>
      </c>
      <c r="T19" s="88">
        <f t="shared" si="6"/>
        <v>732990863</v>
      </c>
      <c r="U19" s="105">
        <f t="shared" si="7"/>
        <v>0.1530496587651012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2230309113</v>
      </c>
      <c r="AA19" s="88">
        <f t="shared" si="11"/>
        <v>89627124</v>
      </c>
      <c r="AB19" s="88">
        <f t="shared" si="12"/>
        <v>2319936237</v>
      </c>
      <c r="AC19" s="105">
        <f t="shared" si="13"/>
        <v>0.4844063785139474</v>
      </c>
      <c r="AD19" s="85">
        <v>1728280440</v>
      </c>
      <c r="AE19" s="86">
        <v>233155901</v>
      </c>
      <c r="AF19" s="88">
        <f t="shared" si="14"/>
        <v>1961436341</v>
      </c>
      <c r="AG19" s="86">
        <v>3454751206</v>
      </c>
      <c r="AH19" s="86">
        <v>3454751206</v>
      </c>
      <c r="AI19" s="126">
        <v>758930326</v>
      </c>
      <c r="AJ19" s="127">
        <f t="shared" si="15"/>
        <v>0.2196772736288322</v>
      </c>
      <c r="AK19" s="128">
        <f t="shared" si="16"/>
        <v>-0.626298928148594</v>
      </c>
    </row>
    <row r="20" spans="1:37" ht="13.5">
      <c r="A20" s="62" t="s">
        <v>97</v>
      </c>
      <c r="B20" s="63" t="s">
        <v>75</v>
      </c>
      <c r="C20" s="64" t="s">
        <v>76</v>
      </c>
      <c r="D20" s="85">
        <v>1721631778</v>
      </c>
      <c r="E20" s="86">
        <v>462136912</v>
      </c>
      <c r="F20" s="87">
        <f t="shared" si="0"/>
        <v>2183768690</v>
      </c>
      <c r="G20" s="85">
        <v>1816843264</v>
      </c>
      <c r="H20" s="86">
        <v>464946423</v>
      </c>
      <c r="I20" s="87">
        <f t="shared" si="1"/>
        <v>2281789687</v>
      </c>
      <c r="J20" s="85">
        <v>373148080</v>
      </c>
      <c r="K20" s="86">
        <v>60227577</v>
      </c>
      <c r="L20" s="88">
        <f t="shared" si="2"/>
        <v>433375657</v>
      </c>
      <c r="M20" s="105">
        <f t="shared" si="3"/>
        <v>0.19845309578094555</v>
      </c>
      <c r="N20" s="85">
        <v>383357811</v>
      </c>
      <c r="O20" s="86">
        <v>106609328</v>
      </c>
      <c r="P20" s="88">
        <f t="shared" si="4"/>
        <v>489967139</v>
      </c>
      <c r="Q20" s="105">
        <f t="shared" si="5"/>
        <v>0.22436769115871882</v>
      </c>
      <c r="R20" s="85">
        <v>408537080</v>
      </c>
      <c r="S20" s="86">
        <v>130433108</v>
      </c>
      <c r="T20" s="88">
        <f t="shared" si="6"/>
        <v>538970188</v>
      </c>
      <c r="U20" s="105">
        <f t="shared" si="7"/>
        <v>0.23620502409607042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1165042971</v>
      </c>
      <c r="AA20" s="88">
        <f t="shared" si="11"/>
        <v>297270013</v>
      </c>
      <c r="AB20" s="88">
        <f t="shared" si="12"/>
        <v>1462312984</v>
      </c>
      <c r="AC20" s="105">
        <f t="shared" si="13"/>
        <v>0.6408622987171911</v>
      </c>
      <c r="AD20" s="85">
        <v>707647577</v>
      </c>
      <c r="AE20" s="86">
        <v>134718526</v>
      </c>
      <c r="AF20" s="88">
        <f t="shared" si="14"/>
        <v>842366103</v>
      </c>
      <c r="AG20" s="86">
        <v>1931126877</v>
      </c>
      <c r="AH20" s="86">
        <v>1931126877</v>
      </c>
      <c r="AI20" s="126">
        <v>410646642</v>
      </c>
      <c r="AJ20" s="127">
        <f t="shared" si="15"/>
        <v>0.21264612226719062</v>
      </c>
      <c r="AK20" s="128">
        <f t="shared" si="16"/>
        <v>-0.36017108703625034</v>
      </c>
    </row>
    <row r="21" spans="1:37" ht="13.5">
      <c r="A21" s="62" t="s">
        <v>97</v>
      </c>
      <c r="B21" s="63" t="s">
        <v>428</v>
      </c>
      <c r="C21" s="64" t="s">
        <v>429</v>
      </c>
      <c r="D21" s="85">
        <v>166222130</v>
      </c>
      <c r="E21" s="86">
        <v>74088016</v>
      </c>
      <c r="F21" s="87">
        <f t="shared" si="0"/>
        <v>240310146</v>
      </c>
      <c r="G21" s="85">
        <v>168892130</v>
      </c>
      <c r="H21" s="86">
        <v>84541266</v>
      </c>
      <c r="I21" s="87">
        <f t="shared" si="1"/>
        <v>253433396</v>
      </c>
      <c r="J21" s="85">
        <v>28861588</v>
      </c>
      <c r="K21" s="86">
        <v>29925</v>
      </c>
      <c r="L21" s="88">
        <f t="shared" si="2"/>
        <v>28891513</v>
      </c>
      <c r="M21" s="105">
        <f t="shared" si="3"/>
        <v>0.12022593919109849</v>
      </c>
      <c r="N21" s="85">
        <v>61724638</v>
      </c>
      <c r="O21" s="86">
        <v>10212919</v>
      </c>
      <c r="P21" s="88">
        <f t="shared" si="4"/>
        <v>71937557</v>
      </c>
      <c r="Q21" s="105">
        <f t="shared" si="5"/>
        <v>0.2993529744682524</v>
      </c>
      <c r="R21" s="85">
        <v>49478767</v>
      </c>
      <c r="S21" s="86">
        <v>10188805</v>
      </c>
      <c r="T21" s="88">
        <f t="shared" si="6"/>
        <v>59667572</v>
      </c>
      <c r="U21" s="105">
        <f t="shared" si="7"/>
        <v>0.23543689561734002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140064993</v>
      </c>
      <c r="AA21" s="88">
        <f t="shared" si="11"/>
        <v>20431649</v>
      </c>
      <c r="AB21" s="88">
        <f t="shared" si="12"/>
        <v>160496642</v>
      </c>
      <c r="AC21" s="105">
        <f t="shared" si="13"/>
        <v>0.633289237066452</v>
      </c>
      <c r="AD21" s="85">
        <v>178708320</v>
      </c>
      <c r="AE21" s="86">
        <v>15825117</v>
      </c>
      <c r="AF21" s="88">
        <f t="shared" si="14"/>
        <v>194533437</v>
      </c>
      <c r="AG21" s="86">
        <v>341458227</v>
      </c>
      <c r="AH21" s="86">
        <v>341458227</v>
      </c>
      <c r="AI21" s="126">
        <v>59318201</v>
      </c>
      <c r="AJ21" s="127">
        <f t="shared" si="15"/>
        <v>0.17372022786260177</v>
      </c>
      <c r="AK21" s="128">
        <f t="shared" si="16"/>
        <v>-0.6932785801753968</v>
      </c>
    </row>
    <row r="22" spans="1:37" ht="13.5">
      <c r="A22" s="62" t="s">
        <v>97</v>
      </c>
      <c r="B22" s="63" t="s">
        <v>430</v>
      </c>
      <c r="C22" s="64" t="s">
        <v>431</v>
      </c>
      <c r="D22" s="85">
        <v>737542147</v>
      </c>
      <c r="E22" s="86">
        <v>167646750</v>
      </c>
      <c r="F22" s="87">
        <f t="shared" si="0"/>
        <v>905188897</v>
      </c>
      <c r="G22" s="85">
        <v>904259600</v>
      </c>
      <c r="H22" s="86">
        <v>198443408</v>
      </c>
      <c r="I22" s="87">
        <f t="shared" si="1"/>
        <v>1102703008</v>
      </c>
      <c r="J22" s="85">
        <v>123753376</v>
      </c>
      <c r="K22" s="86">
        <v>18995474</v>
      </c>
      <c r="L22" s="88">
        <f t="shared" si="2"/>
        <v>142748850</v>
      </c>
      <c r="M22" s="105">
        <f t="shared" si="3"/>
        <v>0.1577006196972829</v>
      </c>
      <c r="N22" s="85">
        <v>106487597</v>
      </c>
      <c r="O22" s="86">
        <v>22610956</v>
      </c>
      <c r="P22" s="88">
        <f t="shared" si="4"/>
        <v>129098553</v>
      </c>
      <c r="Q22" s="105">
        <f t="shared" si="5"/>
        <v>0.14262056619105878</v>
      </c>
      <c r="R22" s="85">
        <v>149368550</v>
      </c>
      <c r="S22" s="86">
        <v>42771981</v>
      </c>
      <c r="T22" s="88">
        <f t="shared" si="6"/>
        <v>192140531</v>
      </c>
      <c r="U22" s="105">
        <f t="shared" si="7"/>
        <v>0.1742450411452945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379609523</v>
      </c>
      <c r="AA22" s="88">
        <f t="shared" si="11"/>
        <v>84378411</v>
      </c>
      <c r="AB22" s="88">
        <f t="shared" si="12"/>
        <v>463987934</v>
      </c>
      <c r="AC22" s="105">
        <f t="shared" si="13"/>
        <v>0.42077325502316937</v>
      </c>
      <c r="AD22" s="85">
        <v>252137569</v>
      </c>
      <c r="AE22" s="86">
        <v>195955076</v>
      </c>
      <c r="AF22" s="88">
        <f t="shared" si="14"/>
        <v>448092645</v>
      </c>
      <c r="AG22" s="86">
        <v>990689108</v>
      </c>
      <c r="AH22" s="86">
        <v>990689108</v>
      </c>
      <c r="AI22" s="126">
        <v>122484134</v>
      </c>
      <c r="AJ22" s="127">
        <f t="shared" si="15"/>
        <v>0.12363528882160679</v>
      </c>
      <c r="AK22" s="128">
        <f t="shared" si="16"/>
        <v>-0.5712035599245331</v>
      </c>
    </row>
    <row r="23" spans="1:37" ht="13.5">
      <c r="A23" s="62" t="s">
        <v>97</v>
      </c>
      <c r="B23" s="63" t="s">
        <v>432</v>
      </c>
      <c r="C23" s="64" t="s">
        <v>433</v>
      </c>
      <c r="D23" s="85">
        <v>628828668</v>
      </c>
      <c r="E23" s="86">
        <v>119000000</v>
      </c>
      <c r="F23" s="87">
        <f t="shared" si="0"/>
        <v>747828668</v>
      </c>
      <c r="G23" s="85">
        <v>562622660</v>
      </c>
      <c r="H23" s="86">
        <v>129000000</v>
      </c>
      <c r="I23" s="87">
        <f t="shared" si="1"/>
        <v>691622660</v>
      </c>
      <c r="J23" s="85">
        <v>14450003</v>
      </c>
      <c r="K23" s="86">
        <v>-301960</v>
      </c>
      <c r="L23" s="88">
        <f t="shared" si="2"/>
        <v>14148043</v>
      </c>
      <c r="M23" s="105">
        <f t="shared" si="3"/>
        <v>0.018918829412942484</v>
      </c>
      <c r="N23" s="85">
        <v>1836222</v>
      </c>
      <c r="O23" s="86">
        <v>6440</v>
      </c>
      <c r="P23" s="88">
        <f t="shared" si="4"/>
        <v>1842662</v>
      </c>
      <c r="Q23" s="105">
        <f t="shared" si="5"/>
        <v>0.0024640162631475904</v>
      </c>
      <c r="R23" s="85">
        <v>63634303</v>
      </c>
      <c r="S23" s="86">
        <v>33070061</v>
      </c>
      <c r="T23" s="88">
        <f t="shared" si="6"/>
        <v>96704364</v>
      </c>
      <c r="U23" s="105">
        <f t="shared" si="7"/>
        <v>0.13982243438929545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79920528</v>
      </c>
      <c r="AA23" s="88">
        <f t="shared" si="11"/>
        <v>32774541</v>
      </c>
      <c r="AB23" s="88">
        <f t="shared" si="12"/>
        <v>112695069</v>
      </c>
      <c r="AC23" s="105">
        <f t="shared" si="13"/>
        <v>0.1629429969804633</v>
      </c>
      <c r="AD23" s="85">
        <v>221115799</v>
      </c>
      <c r="AE23" s="86">
        <v>-8902513</v>
      </c>
      <c r="AF23" s="88">
        <f t="shared" si="14"/>
        <v>212213286</v>
      </c>
      <c r="AG23" s="86">
        <v>822071100</v>
      </c>
      <c r="AH23" s="86">
        <v>822071100</v>
      </c>
      <c r="AI23" s="126">
        <v>86320270</v>
      </c>
      <c r="AJ23" s="127">
        <f t="shared" si="15"/>
        <v>0.10500341150540385</v>
      </c>
      <c r="AK23" s="128">
        <f t="shared" si="16"/>
        <v>-0.5443057980827836</v>
      </c>
    </row>
    <row r="24" spans="1:37" ht="13.5">
      <c r="A24" s="62" t="s">
        <v>112</v>
      </c>
      <c r="B24" s="63" t="s">
        <v>434</v>
      </c>
      <c r="C24" s="64" t="s">
        <v>435</v>
      </c>
      <c r="D24" s="85">
        <v>461131024</v>
      </c>
      <c r="E24" s="86">
        <v>36600000</v>
      </c>
      <c r="F24" s="87">
        <f t="shared" si="0"/>
        <v>497731024</v>
      </c>
      <c r="G24" s="85">
        <v>508919680</v>
      </c>
      <c r="H24" s="86">
        <v>46126684</v>
      </c>
      <c r="I24" s="87">
        <f t="shared" si="1"/>
        <v>555046364</v>
      </c>
      <c r="J24" s="85">
        <v>90616350</v>
      </c>
      <c r="K24" s="86">
        <v>5467947</v>
      </c>
      <c r="L24" s="88">
        <f t="shared" si="2"/>
        <v>96084297</v>
      </c>
      <c r="M24" s="105">
        <f t="shared" si="3"/>
        <v>0.19304462122497712</v>
      </c>
      <c r="N24" s="85">
        <v>125534775</v>
      </c>
      <c r="O24" s="86">
        <v>9822905</v>
      </c>
      <c r="P24" s="88">
        <f t="shared" si="4"/>
        <v>135357680</v>
      </c>
      <c r="Q24" s="105">
        <f t="shared" si="5"/>
        <v>0.27194945356671196</v>
      </c>
      <c r="R24" s="85">
        <v>124853801</v>
      </c>
      <c r="S24" s="86">
        <v>7523484</v>
      </c>
      <c r="T24" s="88">
        <f t="shared" si="6"/>
        <v>132377285</v>
      </c>
      <c r="U24" s="105">
        <f t="shared" si="7"/>
        <v>0.23849770683300972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341004926</v>
      </c>
      <c r="AA24" s="88">
        <f t="shared" si="11"/>
        <v>22814336</v>
      </c>
      <c r="AB24" s="88">
        <f t="shared" si="12"/>
        <v>363819262</v>
      </c>
      <c r="AC24" s="105">
        <f t="shared" si="13"/>
        <v>0.6554754442099183</v>
      </c>
      <c r="AD24" s="85">
        <v>249039471</v>
      </c>
      <c r="AE24" s="86">
        <v>-6319070</v>
      </c>
      <c r="AF24" s="88">
        <f t="shared" si="14"/>
        <v>242720401</v>
      </c>
      <c r="AG24" s="86">
        <v>478471614</v>
      </c>
      <c r="AH24" s="86">
        <v>478471614</v>
      </c>
      <c r="AI24" s="126">
        <v>82200295</v>
      </c>
      <c r="AJ24" s="127">
        <f t="shared" si="15"/>
        <v>0.17179764189731012</v>
      </c>
      <c r="AK24" s="128">
        <f t="shared" si="16"/>
        <v>-0.45460997734590924</v>
      </c>
    </row>
    <row r="25" spans="1:37" ht="13.5">
      <c r="A25" s="65"/>
      <c r="B25" s="66" t="s">
        <v>436</v>
      </c>
      <c r="C25" s="67"/>
      <c r="D25" s="89">
        <f>SUM(D18:D24)</f>
        <v>8165743619</v>
      </c>
      <c r="E25" s="90">
        <f>SUM(E18:E24)</f>
        <v>1136226309</v>
      </c>
      <c r="F25" s="91">
        <f t="shared" si="0"/>
        <v>9301969928</v>
      </c>
      <c r="G25" s="89">
        <f>SUM(G18:G24)</f>
        <v>8778384213</v>
      </c>
      <c r="H25" s="90">
        <f>SUM(H18:H24)</f>
        <v>1504057707</v>
      </c>
      <c r="I25" s="91">
        <f t="shared" si="1"/>
        <v>10282441920</v>
      </c>
      <c r="J25" s="89">
        <f>SUM(J18:J24)</f>
        <v>1422548113</v>
      </c>
      <c r="K25" s="90">
        <f>SUM(K18:K24)</f>
        <v>117159891</v>
      </c>
      <c r="L25" s="90">
        <f t="shared" si="2"/>
        <v>1539708004</v>
      </c>
      <c r="M25" s="106">
        <f t="shared" si="3"/>
        <v>0.16552493890195255</v>
      </c>
      <c r="N25" s="89">
        <f>SUM(N18:N24)</f>
        <v>1670070946</v>
      </c>
      <c r="O25" s="90">
        <f>SUM(O18:O24)</f>
        <v>194392479</v>
      </c>
      <c r="P25" s="90">
        <f t="shared" si="4"/>
        <v>1864463425</v>
      </c>
      <c r="Q25" s="106">
        <f t="shared" si="5"/>
        <v>0.20043748146161497</v>
      </c>
      <c r="R25" s="89">
        <f>SUM(R18:R24)</f>
        <v>1673226529</v>
      </c>
      <c r="S25" s="90">
        <f>SUM(S18:S24)</f>
        <v>251857278</v>
      </c>
      <c r="T25" s="90">
        <f t="shared" si="6"/>
        <v>1925083807</v>
      </c>
      <c r="U25" s="106">
        <f t="shared" si="7"/>
        <v>0.18722048925514378</v>
      </c>
      <c r="V25" s="89">
        <f>SUM(V18:V24)</f>
        <v>0</v>
      </c>
      <c r="W25" s="90">
        <f>SUM(W18:W24)</f>
        <v>0</v>
      </c>
      <c r="X25" s="90">
        <f t="shared" si="8"/>
        <v>0</v>
      </c>
      <c r="Y25" s="106">
        <f t="shared" si="9"/>
        <v>0</v>
      </c>
      <c r="Z25" s="89">
        <f t="shared" si="10"/>
        <v>4765845588</v>
      </c>
      <c r="AA25" s="90">
        <f t="shared" si="11"/>
        <v>563409648</v>
      </c>
      <c r="AB25" s="90">
        <f t="shared" si="12"/>
        <v>5329255236</v>
      </c>
      <c r="AC25" s="106">
        <f t="shared" si="13"/>
        <v>0.5182869280918827</v>
      </c>
      <c r="AD25" s="89">
        <f>SUM(AD18:AD24)</f>
        <v>3662470034</v>
      </c>
      <c r="AE25" s="90">
        <f>SUM(AE18:AE24)</f>
        <v>580880188</v>
      </c>
      <c r="AF25" s="90">
        <f t="shared" si="14"/>
        <v>4243350222</v>
      </c>
      <c r="AG25" s="90">
        <f>SUM(AG18:AG24)</f>
        <v>8475560331</v>
      </c>
      <c r="AH25" s="90">
        <f>SUM(AH18:AH24)</f>
        <v>8475560331</v>
      </c>
      <c r="AI25" s="91">
        <f>SUM(AI18:AI24)</f>
        <v>1630384933</v>
      </c>
      <c r="AJ25" s="129">
        <f t="shared" si="15"/>
        <v>0.19236308507376726</v>
      </c>
      <c r="AK25" s="130">
        <f t="shared" si="16"/>
        <v>-0.5463292666678221</v>
      </c>
    </row>
    <row r="26" spans="1:37" ht="13.5">
      <c r="A26" s="62" t="s">
        <v>97</v>
      </c>
      <c r="B26" s="63" t="s">
        <v>437</v>
      </c>
      <c r="C26" s="64" t="s">
        <v>438</v>
      </c>
      <c r="D26" s="85">
        <v>677002867</v>
      </c>
      <c r="E26" s="86">
        <v>90001891</v>
      </c>
      <c r="F26" s="87">
        <f t="shared" si="0"/>
        <v>767004758</v>
      </c>
      <c r="G26" s="85">
        <v>697630864</v>
      </c>
      <c r="H26" s="86">
        <v>76430781</v>
      </c>
      <c r="I26" s="87">
        <f t="shared" si="1"/>
        <v>774061645</v>
      </c>
      <c r="J26" s="85">
        <v>154985844</v>
      </c>
      <c r="K26" s="86">
        <v>9149260</v>
      </c>
      <c r="L26" s="88">
        <f t="shared" si="2"/>
        <v>164135104</v>
      </c>
      <c r="M26" s="105">
        <f t="shared" si="3"/>
        <v>0.21399489675655964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276025608</v>
      </c>
      <c r="S26" s="86">
        <v>27534152</v>
      </c>
      <c r="T26" s="88">
        <f t="shared" si="6"/>
        <v>303559760</v>
      </c>
      <c r="U26" s="105">
        <f t="shared" si="7"/>
        <v>0.39216483849939365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431011452</v>
      </c>
      <c r="AA26" s="88">
        <f t="shared" si="11"/>
        <v>36683412</v>
      </c>
      <c r="AB26" s="88">
        <f t="shared" si="12"/>
        <v>467694864</v>
      </c>
      <c r="AC26" s="105">
        <f t="shared" si="13"/>
        <v>0.6042088082015742</v>
      </c>
      <c r="AD26" s="85">
        <v>334104344</v>
      </c>
      <c r="AE26" s="86">
        <v>24362898</v>
      </c>
      <c r="AF26" s="88">
        <f t="shared" si="14"/>
        <v>358467242</v>
      </c>
      <c r="AG26" s="86">
        <v>686994886</v>
      </c>
      <c r="AH26" s="86">
        <v>686994886</v>
      </c>
      <c r="AI26" s="126">
        <v>102221789</v>
      </c>
      <c r="AJ26" s="127">
        <f t="shared" si="15"/>
        <v>0.14879556032095412</v>
      </c>
      <c r="AK26" s="128">
        <f t="shared" si="16"/>
        <v>-0.1531729418109563</v>
      </c>
    </row>
    <row r="27" spans="1:37" ht="13.5">
      <c r="A27" s="62" t="s">
        <v>97</v>
      </c>
      <c r="B27" s="63" t="s">
        <v>439</v>
      </c>
      <c r="C27" s="64" t="s">
        <v>440</v>
      </c>
      <c r="D27" s="85">
        <v>913079856</v>
      </c>
      <c r="E27" s="86">
        <v>321609606</v>
      </c>
      <c r="F27" s="87">
        <f t="shared" si="0"/>
        <v>1234689462</v>
      </c>
      <c r="G27" s="85">
        <v>956476925</v>
      </c>
      <c r="H27" s="86">
        <v>323774308</v>
      </c>
      <c r="I27" s="87">
        <f t="shared" si="1"/>
        <v>1280251233</v>
      </c>
      <c r="J27" s="85">
        <v>188763225</v>
      </c>
      <c r="K27" s="86">
        <v>63110316</v>
      </c>
      <c r="L27" s="88">
        <f t="shared" si="2"/>
        <v>251873541</v>
      </c>
      <c r="M27" s="105">
        <f t="shared" si="3"/>
        <v>0.20399748175707683</v>
      </c>
      <c r="N27" s="85">
        <v>263546932</v>
      </c>
      <c r="O27" s="86">
        <v>75356326</v>
      </c>
      <c r="P27" s="88">
        <f t="shared" si="4"/>
        <v>338903258</v>
      </c>
      <c r="Q27" s="105">
        <f t="shared" si="5"/>
        <v>0.27448461206677083</v>
      </c>
      <c r="R27" s="85">
        <v>211779150</v>
      </c>
      <c r="S27" s="86">
        <v>47274511</v>
      </c>
      <c r="T27" s="88">
        <f t="shared" si="6"/>
        <v>259053661</v>
      </c>
      <c r="U27" s="105">
        <f t="shared" si="7"/>
        <v>0.20234595704544814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664089307</v>
      </c>
      <c r="AA27" s="88">
        <f t="shared" si="11"/>
        <v>185741153</v>
      </c>
      <c r="AB27" s="88">
        <f t="shared" si="12"/>
        <v>849830460</v>
      </c>
      <c r="AC27" s="105">
        <f t="shared" si="13"/>
        <v>0.6637997590586971</v>
      </c>
      <c r="AD27" s="85">
        <v>557849996</v>
      </c>
      <c r="AE27" s="86">
        <v>156090034</v>
      </c>
      <c r="AF27" s="88">
        <f t="shared" si="14"/>
        <v>713940030</v>
      </c>
      <c r="AG27" s="86">
        <v>1126420246</v>
      </c>
      <c r="AH27" s="86">
        <v>1126420246</v>
      </c>
      <c r="AI27" s="126">
        <v>255537261</v>
      </c>
      <c r="AJ27" s="127">
        <f t="shared" si="15"/>
        <v>0.2268578373901138</v>
      </c>
      <c r="AK27" s="128">
        <f t="shared" si="16"/>
        <v>-0.6371492700864525</v>
      </c>
    </row>
    <row r="28" spans="1:37" ht="13.5">
      <c r="A28" s="62" t="s">
        <v>97</v>
      </c>
      <c r="B28" s="63" t="s">
        <v>441</v>
      </c>
      <c r="C28" s="64" t="s">
        <v>442</v>
      </c>
      <c r="D28" s="85">
        <v>1284132989</v>
      </c>
      <c r="E28" s="86">
        <v>616292000</v>
      </c>
      <c r="F28" s="87">
        <f t="shared" si="0"/>
        <v>1900424989</v>
      </c>
      <c r="G28" s="85">
        <v>1297670858</v>
      </c>
      <c r="H28" s="86">
        <v>601048000</v>
      </c>
      <c r="I28" s="87">
        <f t="shared" si="1"/>
        <v>1898718858</v>
      </c>
      <c r="J28" s="85">
        <v>38215740</v>
      </c>
      <c r="K28" s="86">
        <v>18497029</v>
      </c>
      <c r="L28" s="88">
        <f t="shared" si="2"/>
        <v>56712769</v>
      </c>
      <c r="M28" s="105">
        <f t="shared" si="3"/>
        <v>0.029842150744314382</v>
      </c>
      <c r="N28" s="85">
        <v>44179328</v>
      </c>
      <c r="O28" s="86">
        <v>13595357</v>
      </c>
      <c r="P28" s="88">
        <f t="shared" si="4"/>
        <v>57774685</v>
      </c>
      <c r="Q28" s="105">
        <f t="shared" si="5"/>
        <v>0.03040092891559005</v>
      </c>
      <c r="R28" s="85">
        <v>80648281</v>
      </c>
      <c r="S28" s="86">
        <v>57360670</v>
      </c>
      <c r="T28" s="88">
        <f t="shared" si="6"/>
        <v>138008951</v>
      </c>
      <c r="U28" s="105">
        <f t="shared" si="7"/>
        <v>0.07268530062706102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163043349</v>
      </c>
      <c r="AA28" s="88">
        <f t="shared" si="11"/>
        <v>89453056</v>
      </c>
      <c r="AB28" s="88">
        <f t="shared" si="12"/>
        <v>252496405</v>
      </c>
      <c r="AC28" s="105">
        <f t="shared" si="13"/>
        <v>0.13298251288553853</v>
      </c>
      <c r="AD28" s="85">
        <v>348677353</v>
      </c>
      <c r="AE28" s="86">
        <v>152579279</v>
      </c>
      <c r="AF28" s="88">
        <f t="shared" si="14"/>
        <v>501256632</v>
      </c>
      <c r="AG28" s="86">
        <v>1701147806</v>
      </c>
      <c r="AH28" s="86">
        <v>1701147806</v>
      </c>
      <c r="AI28" s="126">
        <v>367196378</v>
      </c>
      <c r="AJ28" s="127">
        <f t="shared" si="15"/>
        <v>0.21585213037038123</v>
      </c>
      <c r="AK28" s="128">
        <f t="shared" si="16"/>
        <v>-0.7246740647613017</v>
      </c>
    </row>
    <row r="29" spans="1:37" ht="13.5">
      <c r="A29" s="62" t="s">
        <v>97</v>
      </c>
      <c r="B29" s="63" t="s">
        <v>77</v>
      </c>
      <c r="C29" s="64" t="s">
        <v>78</v>
      </c>
      <c r="D29" s="85">
        <v>3249926438</v>
      </c>
      <c r="E29" s="86">
        <v>682362001</v>
      </c>
      <c r="F29" s="87">
        <f t="shared" si="0"/>
        <v>3932288439</v>
      </c>
      <c r="G29" s="85">
        <v>3199109148</v>
      </c>
      <c r="H29" s="86">
        <v>764543184</v>
      </c>
      <c r="I29" s="87">
        <f t="shared" si="1"/>
        <v>3963652332</v>
      </c>
      <c r="J29" s="85">
        <v>789333906</v>
      </c>
      <c r="K29" s="86">
        <v>99905941</v>
      </c>
      <c r="L29" s="88">
        <f t="shared" si="2"/>
        <v>889239847</v>
      </c>
      <c r="M29" s="105">
        <f t="shared" si="3"/>
        <v>0.22613800101249387</v>
      </c>
      <c r="N29" s="85">
        <v>800915803</v>
      </c>
      <c r="O29" s="86">
        <v>197916972</v>
      </c>
      <c r="P29" s="88">
        <f t="shared" si="4"/>
        <v>998832775</v>
      </c>
      <c r="Q29" s="105">
        <f t="shared" si="5"/>
        <v>0.25400801352558156</v>
      </c>
      <c r="R29" s="85">
        <v>850055378</v>
      </c>
      <c r="S29" s="86">
        <v>86325859</v>
      </c>
      <c r="T29" s="88">
        <f t="shared" si="6"/>
        <v>936381237</v>
      </c>
      <c r="U29" s="105">
        <f t="shared" si="7"/>
        <v>0.23624202088570062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2440305087</v>
      </c>
      <c r="AA29" s="88">
        <f t="shared" si="11"/>
        <v>384148772</v>
      </c>
      <c r="AB29" s="88">
        <f t="shared" si="12"/>
        <v>2824453859</v>
      </c>
      <c r="AC29" s="105">
        <f t="shared" si="13"/>
        <v>0.7125886991139868</v>
      </c>
      <c r="AD29" s="85">
        <v>1868265003</v>
      </c>
      <c r="AE29" s="86">
        <v>357449258</v>
      </c>
      <c r="AF29" s="88">
        <f t="shared" si="14"/>
        <v>2225714261</v>
      </c>
      <c r="AG29" s="86">
        <v>3840871791</v>
      </c>
      <c r="AH29" s="86">
        <v>3840871791</v>
      </c>
      <c r="AI29" s="126">
        <v>747462683</v>
      </c>
      <c r="AJ29" s="127">
        <f t="shared" si="15"/>
        <v>0.19460755882335568</v>
      </c>
      <c r="AK29" s="128">
        <f t="shared" si="16"/>
        <v>-0.5792895550845374</v>
      </c>
    </row>
    <row r="30" spans="1:37" ht="13.5">
      <c r="A30" s="62" t="s">
        <v>112</v>
      </c>
      <c r="B30" s="63" t="s">
        <v>443</v>
      </c>
      <c r="C30" s="64" t="s">
        <v>444</v>
      </c>
      <c r="D30" s="85">
        <v>267196774</v>
      </c>
      <c r="E30" s="86">
        <v>17591000</v>
      </c>
      <c r="F30" s="87">
        <f t="shared" si="0"/>
        <v>284787774</v>
      </c>
      <c r="G30" s="85">
        <v>261568523</v>
      </c>
      <c r="H30" s="86">
        <v>25816870</v>
      </c>
      <c r="I30" s="87">
        <f t="shared" si="1"/>
        <v>287385393</v>
      </c>
      <c r="J30" s="85">
        <v>53542750</v>
      </c>
      <c r="K30" s="86">
        <v>3398108</v>
      </c>
      <c r="L30" s="88">
        <f t="shared" si="2"/>
        <v>56940858</v>
      </c>
      <c r="M30" s="105">
        <f t="shared" si="3"/>
        <v>0.19994137107866156</v>
      </c>
      <c r="N30" s="85">
        <v>70669681</v>
      </c>
      <c r="O30" s="86">
        <v>5218653</v>
      </c>
      <c r="P30" s="88">
        <f t="shared" si="4"/>
        <v>75888334</v>
      </c>
      <c r="Q30" s="105">
        <f t="shared" si="5"/>
        <v>0.26647328617414595</v>
      </c>
      <c r="R30" s="85">
        <v>52588861</v>
      </c>
      <c r="S30" s="86">
        <v>5768106</v>
      </c>
      <c r="T30" s="88">
        <f t="shared" si="6"/>
        <v>58356967</v>
      </c>
      <c r="U30" s="105">
        <f t="shared" si="7"/>
        <v>0.20306170188684572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176801292</v>
      </c>
      <c r="AA30" s="88">
        <f t="shared" si="11"/>
        <v>14384867</v>
      </c>
      <c r="AB30" s="88">
        <f t="shared" si="12"/>
        <v>191186159</v>
      </c>
      <c r="AC30" s="105">
        <f t="shared" si="13"/>
        <v>0.665260530482146</v>
      </c>
      <c r="AD30" s="85">
        <v>156118786</v>
      </c>
      <c r="AE30" s="86">
        <v>11946465</v>
      </c>
      <c r="AF30" s="88">
        <f t="shared" si="14"/>
        <v>168065251</v>
      </c>
      <c r="AG30" s="86">
        <v>279532411</v>
      </c>
      <c r="AH30" s="86">
        <v>279532411</v>
      </c>
      <c r="AI30" s="126">
        <v>49961962</v>
      </c>
      <c r="AJ30" s="127">
        <f t="shared" si="15"/>
        <v>0.17873405742563428</v>
      </c>
      <c r="AK30" s="128">
        <f t="shared" si="16"/>
        <v>-0.6527719641462351</v>
      </c>
    </row>
    <row r="31" spans="1:37" ht="13.5">
      <c r="A31" s="65"/>
      <c r="B31" s="66" t="s">
        <v>445</v>
      </c>
      <c r="C31" s="67"/>
      <c r="D31" s="89">
        <f>SUM(D26:D30)</f>
        <v>6391338924</v>
      </c>
      <c r="E31" s="90">
        <f>SUM(E26:E30)</f>
        <v>1727856498</v>
      </c>
      <c r="F31" s="91">
        <f t="shared" si="0"/>
        <v>8119195422</v>
      </c>
      <c r="G31" s="89">
        <f>SUM(G26:G30)</f>
        <v>6412456318</v>
      </c>
      <c r="H31" s="90">
        <f>SUM(H26:H30)</f>
        <v>1791613143</v>
      </c>
      <c r="I31" s="91">
        <f t="shared" si="1"/>
        <v>8204069461</v>
      </c>
      <c r="J31" s="89">
        <f>SUM(J26:J30)</f>
        <v>1224841465</v>
      </c>
      <c r="K31" s="90">
        <f>SUM(K26:K30)</f>
        <v>194060654</v>
      </c>
      <c r="L31" s="90">
        <f t="shared" si="2"/>
        <v>1418902119</v>
      </c>
      <c r="M31" s="106">
        <f t="shared" si="3"/>
        <v>0.17475895643000572</v>
      </c>
      <c r="N31" s="89">
        <f>SUM(N26:N30)</f>
        <v>1179311744</v>
      </c>
      <c r="O31" s="90">
        <f>SUM(O26:O30)</f>
        <v>292087308</v>
      </c>
      <c r="P31" s="90">
        <f t="shared" si="4"/>
        <v>1471399052</v>
      </c>
      <c r="Q31" s="106">
        <f t="shared" si="5"/>
        <v>0.18122473663006752</v>
      </c>
      <c r="R31" s="89">
        <f>SUM(R26:R30)</f>
        <v>1471097278</v>
      </c>
      <c r="S31" s="90">
        <f>SUM(S26:S30)</f>
        <v>224263298</v>
      </c>
      <c r="T31" s="90">
        <f t="shared" si="6"/>
        <v>1695360576</v>
      </c>
      <c r="U31" s="106">
        <f t="shared" si="7"/>
        <v>0.2066487350039271</v>
      </c>
      <c r="V31" s="89">
        <f>SUM(V26:V30)</f>
        <v>0</v>
      </c>
      <c r="W31" s="90">
        <f>SUM(W26:W30)</f>
        <v>0</v>
      </c>
      <c r="X31" s="90">
        <f t="shared" si="8"/>
        <v>0</v>
      </c>
      <c r="Y31" s="106">
        <f t="shared" si="9"/>
        <v>0</v>
      </c>
      <c r="Z31" s="89">
        <f t="shared" si="10"/>
        <v>3875250487</v>
      </c>
      <c r="AA31" s="90">
        <f t="shared" si="11"/>
        <v>710411260</v>
      </c>
      <c r="AB31" s="90">
        <f t="shared" si="12"/>
        <v>4585661747</v>
      </c>
      <c r="AC31" s="106">
        <f t="shared" si="13"/>
        <v>0.5589496491709434</v>
      </c>
      <c r="AD31" s="89">
        <f>SUM(AD26:AD30)</f>
        <v>3265015482</v>
      </c>
      <c r="AE31" s="90">
        <f>SUM(AE26:AE30)</f>
        <v>702427934</v>
      </c>
      <c r="AF31" s="90">
        <f t="shared" si="14"/>
        <v>3967443416</v>
      </c>
      <c r="AG31" s="90">
        <f>SUM(AG26:AG30)</f>
        <v>7634967140</v>
      </c>
      <c r="AH31" s="90">
        <f>SUM(AH26:AH30)</f>
        <v>7634967140</v>
      </c>
      <c r="AI31" s="91">
        <f>SUM(AI26:AI30)</f>
        <v>1522380073</v>
      </c>
      <c r="AJ31" s="129">
        <f t="shared" si="15"/>
        <v>0.19939575967841036</v>
      </c>
      <c r="AK31" s="130">
        <f t="shared" si="16"/>
        <v>-0.5726818511984545</v>
      </c>
    </row>
    <row r="32" spans="1:37" ht="13.5">
      <c r="A32" s="68"/>
      <c r="B32" s="69" t="s">
        <v>446</v>
      </c>
      <c r="C32" s="70"/>
      <c r="D32" s="92">
        <f>SUM(D9:D16,D18:D24,D26:D30)</f>
        <v>20872813455</v>
      </c>
      <c r="E32" s="93">
        <f>SUM(E9:E16,E18:E24,E26:E30)</f>
        <v>3924303543</v>
      </c>
      <c r="F32" s="94">
        <f t="shared" si="0"/>
        <v>24797116998</v>
      </c>
      <c r="G32" s="92">
        <f>SUM(G9:G16,G18:G24,G26:G30)</f>
        <v>21397727591</v>
      </c>
      <c r="H32" s="93">
        <f>SUM(H9:H16,H18:H24,H26:H30)</f>
        <v>4348881138</v>
      </c>
      <c r="I32" s="94">
        <f t="shared" si="1"/>
        <v>25746608729</v>
      </c>
      <c r="J32" s="92">
        <f>SUM(J9:J16,J18:J24,J26:J30)</f>
        <v>3706690392</v>
      </c>
      <c r="K32" s="93">
        <f>SUM(K9:K16,K18:K24,K26:K30)</f>
        <v>374759328</v>
      </c>
      <c r="L32" s="93">
        <f t="shared" si="2"/>
        <v>4081449720</v>
      </c>
      <c r="M32" s="107">
        <f t="shared" si="3"/>
        <v>0.16459371951703852</v>
      </c>
      <c r="N32" s="92">
        <f>SUM(N9:N16,N18:N24,N26:N30)</f>
        <v>4026850769</v>
      </c>
      <c r="O32" s="93">
        <f>SUM(O9:O16,O18:O24,O26:O30)</f>
        <v>610654672</v>
      </c>
      <c r="P32" s="93">
        <f t="shared" si="4"/>
        <v>4637505441</v>
      </c>
      <c r="Q32" s="107">
        <f t="shared" si="5"/>
        <v>0.1870179279863073</v>
      </c>
      <c r="R32" s="92">
        <f>SUM(R9:R16,R18:R24,R26:R30)</f>
        <v>4080766109</v>
      </c>
      <c r="S32" s="93">
        <f>SUM(S9:S16,S18:S24,S26:S30)</f>
        <v>615870645</v>
      </c>
      <c r="T32" s="93">
        <f t="shared" si="6"/>
        <v>4696636754</v>
      </c>
      <c r="U32" s="107">
        <f t="shared" si="7"/>
        <v>0.18241768473025682</v>
      </c>
      <c r="V32" s="92">
        <f>SUM(V9:V16,V18:V24,V26:V30)</f>
        <v>0</v>
      </c>
      <c r="W32" s="93">
        <f>SUM(W9:W16,W18:W24,W26:W30)</f>
        <v>0</v>
      </c>
      <c r="X32" s="93">
        <f t="shared" si="8"/>
        <v>0</v>
      </c>
      <c r="Y32" s="107">
        <f t="shared" si="9"/>
        <v>0</v>
      </c>
      <c r="Z32" s="92">
        <f t="shared" si="10"/>
        <v>11814307270</v>
      </c>
      <c r="AA32" s="93">
        <f t="shared" si="11"/>
        <v>1601284645</v>
      </c>
      <c r="AB32" s="93">
        <f t="shared" si="12"/>
        <v>13415591915</v>
      </c>
      <c r="AC32" s="107">
        <f t="shared" si="13"/>
        <v>0.5210624846249824</v>
      </c>
      <c r="AD32" s="92">
        <f>SUM(AD9:AD16,AD18:AD24,AD26:AD30)</f>
        <v>10321468322</v>
      </c>
      <c r="AE32" s="93">
        <f>SUM(AE9:AE16,AE18:AE24,AE26:AE30)</f>
        <v>1751163544</v>
      </c>
      <c r="AF32" s="93">
        <f t="shared" si="14"/>
        <v>12072631866</v>
      </c>
      <c r="AG32" s="93">
        <f>SUM(AG9:AG16,AG18:AG24,AG26:AG30)</f>
        <v>21978641840</v>
      </c>
      <c r="AH32" s="93">
        <f>SUM(AH9:AH16,AH18:AH24,AH26:AH30)</f>
        <v>21978641840</v>
      </c>
      <c r="AI32" s="94">
        <f>SUM(AI9:AI16,AI18:AI24,AI26:AI30)</f>
        <v>4501976568</v>
      </c>
      <c r="AJ32" s="131">
        <f t="shared" si="15"/>
        <v>0.20483415675879635</v>
      </c>
      <c r="AK32" s="132">
        <f t="shared" si="16"/>
        <v>-0.6109682788202067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2020-05-15T07:27:06Z</dcterms:created>
  <dcterms:modified xsi:type="dcterms:W3CDTF">2020-05-25T18:15:01Z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